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A141771-1632-454F-B5E7-C869C7A5CBC3}" xr6:coauthVersionLast="47" xr6:coauthVersionMax="47" xr10:uidLastSave="{00000000-0000-0000-0000-000000000000}"/>
  <workbookProtection lockWindows="1"/>
  <bookViews>
    <workbookView xWindow="-120" yWindow="-120" windowWidth="29040" windowHeight="15840" activeTab="1" xr2:uid="{00000000-000D-0000-FFFF-FFFF00000000}"/>
  </bookViews>
  <sheets>
    <sheet name="Tariff_Calculator" sheetId="1" r:id="rId1"/>
    <sheet name="Fees" sheetId="4" r:id="rId2"/>
    <sheet name="Munka2" sheetId="2" state="hidden" r:id="rId3"/>
  </sheets>
  <definedNames>
    <definedName name="_xlnm._FilterDatabase" localSheetId="1" hidden="1">Fees!$B$3:$B$41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2" i="2"/>
  <c r="G8" i="2"/>
  <c r="G7" i="2"/>
  <c r="G6" i="2"/>
  <c r="D72" i="2"/>
  <c r="E72" i="2"/>
  <c r="F72" i="2"/>
  <c r="G72" i="2"/>
  <c r="H72" i="2"/>
  <c r="I72" i="2"/>
  <c r="J72" i="2"/>
  <c r="K72" i="2"/>
  <c r="L72" i="2"/>
  <c r="M72" i="2"/>
  <c r="N72" i="2"/>
  <c r="C72" i="2"/>
  <c r="C67" i="2"/>
  <c r="D67" i="2"/>
  <c r="E67" i="2"/>
  <c r="F67" i="2"/>
  <c r="G67" i="2"/>
  <c r="H67" i="2"/>
  <c r="I67" i="2"/>
  <c r="J67" i="2"/>
  <c r="K67" i="2"/>
  <c r="L67" i="2"/>
  <c r="M67" i="2"/>
  <c r="N67" i="2"/>
  <c r="C68" i="2"/>
  <c r="D68" i="2"/>
  <c r="E68" i="2"/>
  <c r="F68" i="2"/>
  <c r="G68" i="2"/>
  <c r="H68" i="2"/>
  <c r="I68" i="2"/>
  <c r="J68" i="2"/>
  <c r="K68" i="2"/>
  <c r="L68" i="2"/>
  <c r="M68" i="2"/>
  <c r="N68" i="2"/>
  <c r="C69" i="2"/>
  <c r="D69" i="2"/>
  <c r="E69" i="2"/>
  <c r="F69" i="2"/>
  <c r="G69" i="2"/>
  <c r="H69" i="2"/>
  <c r="I69" i="2"/>
  <c r="J69" i="2"/>
  <c r="K69" i="2"/>
  <c r="L69" i="2"/>
  <c r="M69" i="2"/>
  <c r="N69" i="2"/>
  <c r="C70" i="2"/>
  <c r="D70" i="2"/>
  <c r="E70" i="2"/>
  <c r="F70" i="2"/>
  <c r="G70" i="2"/>
  <c r="H70" i="2"/>
  <c r="I70" i="2"/>
  <c r="J70" i="2"/>
  <c r="K70" i="2"/>
  <c r="L70" i="2"/>
  <c r="M70" i="2"/>
  <c r="N70" i="2"/>
  <c r="N66" i="2"/>
  <c r="M66" i="2"/>
  <c r="L66" i="2"/>
  <c r="K66" i="2"/>
  <c r="J66" i="2"/>
  <c r="I66" i="2"/>
  <c r="H66" i="2"/>
  <c r="G66" i="2"/>
  <c r="F66" i="2"/>
  <c r="E66" i="2"/>
  <c r="D66" i="2"/>
  <c r="C66" i="2"/>
  <c r="D58" i="2"/>
  <c r="E58" i="2"/>
  <c r="F58" i="2"/>
  <c r="G58" i="2"/>
  <c r="H58" i="2"/>
  <c r="I58" i="2"/>
  <c r="J58" i="2"/>
  <c r="K58" i="2"/>
  <c r="L58" i="2"/>
  <c r="M58" i="2"/>
  <c r="N58" i="2"/>
  <c r="C58" i="2"/>
  <c r="C53" i="2"/>
  <c r="D53" i="2"/>
  <c r="E53" i="2"/>
  <c r="F53" i="2"/>
  <c r="G53" i="2"/>
  <c r="H53" i="2"/>
  <c r="I53" i="2"/>
  <c r="J53" i="2"/>
  <c r="K53" i="2"/>
  <c r="L53" i="2"/>
  <c r="M53" i="2"/>
  <c r="N53" i="2"/>
  <c r="C54" i="2"/>
  <c r="D54" i="2"/>
  <c r="E54" i="2"/>
  <c r="F54" i="2"/>
  <c r="G54" i="2"/>
  <c r="H54" i="2"/>
  <c r="I54" i="2"/>
  <c r="J54" i="2"/>
  <c r="K54" i="2"/>
  <c r="L54" i="2"/>
  <c r="M54" i="2"/>
  <c r="N54" i="2"/>
  <c r="C55" i="2"/>
  <c r="D55" i="2"/>
  <c r="E55" i="2"/>
  <c r="F55" i="2"/>
  <c r="G55" i="2"/>
  <c r="H55" i="2"/>
  <c r="I55" i="2"/>
  <c r="J55" i="2"/>
  <c r="K55" i="2"/>
  <c r="L55" i="2"/>
  <c r="M55" i="2"/>
  <c r="N55" i="2"/>
  <c r="C56" i="2"/>
  <c r="D56" i="2"/>
  <c r="E56" i="2"/>
  <c r="F56" i="2"/>
  <c r="G56" i="2"/>
  <c r="H56" i="2"/>
  <c r="I56" i="2"/>
  <c r="J56" i="2"/>
  <c r="K56" i="2"/>
  <c r="L56" i="2"/>
  <c r="M56" i="2"/>
  <c r="N56" i="2"/>
  <c r="N52" i="2"/>
  <c r="M52" i="2"/>
  <c r="L52" i="2"/>
  <c r="K52" i="2"/>
  <c r="J52" i="2"/>
  <c r="I52" i="2"/>
  <c r="H52" i="2"/>
  <c r="G52" i="2"/>
  <c r="F52" i="2"/>
  <c r="E52" i="2"/>
  <c r="D52" i="2"/>
  <c r="C52" i="2"/>
  <c r="D47" i="2"/>
  <c r="E47" i="2"/>
  <c r="F47" i="2"/>
  <c r="G47" i="2"/>
  <c r="H47" i="2"/>
  <c r="I47" i="2"/>
  <c r="J47" i="2"/>
  <c r="K47" i="2"/>
  <c r="L47" i="2"/>
  <c r="M47" i="2"/>
  <c r="N47" i="2"/>
  <c r="C47" i="2"/>
  <c r="C42" i="2"/>
  <c r="D42" i="2"/>
  <c r="E42" i="2"/>
  <c r="F42" i="2"/>
  <c r="G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C44" i="2"/>
  <c r="D44" i="2"/>
  <c r="E44" i="2"/>
  <c r="F44" i="2"/>
  <c r="G44" i="2"/>
  <c r="H44" i="2"/>
  <c r="I44" i="2"/>
  <c r="J44" i="2"/>
  <c r="K44" i="2"/>
  <c r="L44" i="2"/>
  <c r="M44" i="2"/>
  <c r="N44" i="2"/>
  <c r="C45" i="2"/>
  <c r="D45" i="2"/>
  <c r="E45" i="2"/>
  <c r="F45" i="2"/>
  <c r="G45" i="2"/>
  <c r="H45" i="2"/>
  <c r="I45" i="2"/>
  <c r="J45" i="2"/>
  <c r="K45" i="2"/>
  <c r="L45" i="2"/>
  <c r="M45" i="2"/>
  <c r="N45" i="2"/>
  <c r="N41" i="2"/>
  <c r="M41" i="2"/>
  <c r="L41" i="2"/>
  <c r="K41" i="2"/>
  <c r="J41" i="2"/>
  <c r="I41" i="2"/>
  <c r="H41" i="2"/>
  <c r="G41" i="2"/>
  <c r="F41" i="2"/>
  <c r="E41" i="2"/>
  <c r="D41" i="2"/>
  <c r="C41" i="2"/>
  <c r="D36" i="2"/>
  <c r="E36" i="2"/>
  <c r="F36" i="2"/>
  <c r="C36" i="2"/>
  <c r="C32" i="2"/>
  <c r="D32" i="2"/>
  <c r="E32" i="2"/>
  <c r="F32" i="2"/>
  <c r="C33" i="2"/>
  <c r="D33" i="2"/>
  <c r="E33" i="2"/>
  <c r="F33" i="2"/>
  <c r="C34" i="2"/>
  <c r="D34" i="2"/>
  <c r="E34" i="2"/>
  <c r="F34" i="2"/>
  <c r="C31" i="2"/>
  <c r="D31" i="2"/>
  <c r="E31" i="2"/>
  <c r="F31" i="2"/>
  <c r="F30" i="2"/>
  <c r="E30" i="2"/>
  <c r="D30" i="2"/>
  <c r="C30" i="2"/>
  <c r="L24" i="2"/>
  <c r="K24" i="2"/>
  <c r="J24" i="2"/>
  <c r="I24" i="2"/>
  <c r="H24" i="2"/>
  <c r="G24" i="2"/>
  <c r="F24" i="2"/>
  <c r="E24" i="2"/>
  <c r="D24" i="2"/>
  <c r="C24" i="2"/>
  <c r="L13" i="2" l="1"/>
  <c r="L14" i="2"/>
  <c r="L15" i="2"/>
  <c r="L12" i="2"/>
  <c r="M12" i="2" l="1"/>
  <c r="H9" i="1" s="1"/>
  <c r="G3" i="2"/>
  <c r="G4" i="2"/>
  <c r="M13" i="2" l="1"/>
  <c r="Q20" i="2" l="1"/>
  <c r="Q21" i="2"/>
  <c r="Q22" i="2"/>
  <c r="Q23" i="2"/>
  <c r="Q24" i="2"/>
  <c r="Q25" i="2"/>
  <c r="Q26" i="2"/>
  <c r="Q27" i="2"/>
  <c r="Q28" i="2"/>
  <c r="Q29" i="2"/>
  <c r="Q30" i="2"/>
  <c r="Q19" i="2"/>
  <c r="T4" i="2"/>
  <c r="T5" i="2"/>
  <c r="T6" i="2"/>
  <c r="T7" i="2"/>
  <c r="T8" i="2"/>
  <c r="T9" i="2"/>
  <c r="T10" i="2"/>
  <c r="T11" i="2"/>
  <c r="T12" i="2"/>
  <c r="T13" i="2"/>
  <c r="T14" i="2"/>
  <c r="T3" i="2"/>
  <c r="Q4" i="2"/>
  <c r="Q5" i="2"/>
  <c r="Q6" i="2"/>
  <c r="Q7" i="2"/>
  <c r="Q8" i="2"/>
  <c r="Q9" i="2"/>
  <c r="Q10" i="2"/>
  <c r="Q11" i="2"/>
  <c r="Q12" i="2"/>
  <c r="Q13" i="2"/>
  <c r="Q14" i="2"/>
  <c r="Q3" i="2"/>
  <c r="C9" i="1"/>
  <c r="A9" i="1"/>
  <c r="B18" i="1" l="1"/>
  <c r="B16" i="1"/>
  <c r="D19" i="1"/>
  <c r="B17" i="1"/>
  <c r="D24" i="1"/>
  <c r="B22" i="1"/>
  <c r="B27" i="1"/>
  <c r="D21" i="1"/>
  <c r="B19" i="1"/>
  <c r="D26" i="1"/>
  <c r="B24" i="1"/>
  <c r="D18" i="1"/>
  <c r="D23" i="1"/>
  <c r="B21" i="1"/>
  <c r="B26" i="1"/>
  <c r="D20" i="1"/>
  <c r="D25" i="1"/>
  <c r="B23" i="1"/>
  <c r="D17" i="1"/>
  <c r="D22" i="1"/>
  <c r="B20" i="1"/>
  <c r="D27" i="1"/>
  <c r="B25" i="1"/>
  <c r="G14" i="2" l="1"/>
  <c r="G16" i="2"/>
  <c r="G17" i="2"/>
  <c r="D9" i="1" s="1"/>
  <c r="G18" i="2"/>
  <c r="G19" i="2"/>
  <c r="G20" i="2"/>
  <c r="G13" i="2"/>
  <c r="B9" i="1" l="1"/>
  <c r="R20" i="2"/>
  <c r="R21" i="2"/>
  <c r="R22" i="2"/>
  <c r="R23" i="2"/>
  <c r="R24" i="2"/>
  <c r="R25" i="2"/>
  <c r="R26" i="2"/>
  <c r="R27" i="2"/>
  <c r="R28" i="2"/>
  <c r="R29" i="2"/>
  <c r="R30" i="2"/>
  <c r="R19" i="2"/>
  <c r="G22" i="1" l="1"/>
  <c r="G23" i="1"/>
  <c r="G24" i="1"/>
  <c r="G17" i="1"/>
  <c r="G25" i="1"/>
  <c r="G18" i="1"/>
  <c r="G26" i="1"/>
  <c r="G19" i="1"/>
  <c r="G27" i="1"/>
  <c r="G21" i="1"/>
  <c r="G20" i="1"/>
  <c r="C33" i="1"/>
  <c r="C34" i="1"/>
  <c r="C35" i="1"/>
  <c r="C36" i="1"/>
  <c r="C37" i="1"/>
  <c r="C38" i="1"/>
  <c r="C39" i="1"/>
  <c r="C40" i="1"/>
  <c r="C41" i="1"/>
  <c r="C42" i="1"/>
  <c r="C43" i="1"/>
  <c r="C32" i="1"/>
  <c r="U5" i="2"/>
  <c r="H18" i="1" s="1"/>
  <c r="U6" i="2"/>
  <c r="H19" i="1" s="1"/>
  <c r="U7" i="2"/>
  <c r="H20" i="1" s="1"/>
  <c r="U8" i="2"/>
  <c r="H21" i="1" s="1"/>
  <c r="U9" i="2"/>
  <c r="H22" i="1" s="1"/>
  <c r="U10" i="2"/>
  <c r="H23" i="1" s="1"/>
  <c r="U11" i="2"/>
  <c r="H24" i="1" s="1"/>
  <c r="U12" i="2"/>
  <c r="H25" i="1" s="1"/>
  <c r="U13" i="2"/>
  <c r="H26" i="1" s="1"/>
  <c r="U14" i="2"/>
  <c r="H27" i="1" s="1"/>
  <c r="U4" i="2"/>
  <c r="H17" i="1" s="1"/>
  <c r="R5" i="2"/>
  <c r="C18" i="1" s="1"/>
  <c r="R6" i="2"/>
  <c r="C19" i="1" s="1"/>
  <c r="R7" i="2"/>
  <c r="C20" i="1" s="1"/>
  <c r="R8" i="2"/>
  <c r="C21" i="1" s="1"/>
  <c r="R9" i="2"/>
  <c r="C22" i="1" s="1"/>
  <c r="R10" i="2"/>
  <c r="C23" i="1" s="1"/>
  <c r="R11" i="2"/>
  <c r="C24" i="1" s="1"/>
  <c r="R12" i="2"/>
  <c r="C25" i="1" s="1"/>
  <c r="R13" i="2"/>
  <c r="C26" i="1" s="1"/>
  <c r="R14" i="2"/>
  <c r="C27" i="1" s="1"/>
  <c r="R4" i="2"/>
  <c r="C17" i="1" s="1"/>
  <c r="U3" i="2" l="1"/>
  <c r="H16" i="1" s="1"/>
  <c r="R3" i="2"/>
  <c r="C16" i="1" s="1"/>
  <c r="H10" i="1"/>
  <c r="M14" i="2"/>
  <c r="H11" i="1" s="1"/>
  <c r="M15" i="2"/>
  <c r="H12" i="1" s="1"/>
  <c r="G5" i="2"/>
  <c r="G9" i="2"/>
  <c r="G10" i="2"/>
  <c r="G11" i="2"/>
  <c r="B43" i="1" l="1"/>
  <c r="B39" i="1"/>
  <c r="B35" i="1"/>
  <c r="B42" i="1"/>
  <c r="B38" i="1"/>
  <c r="B34" i="1"/>
  <c r="B36" i="1"/>
  <c r="B41" i="1"/>
  <c r="B37" i="1"/>
  <c r="B33" i="1"/>
  <c r="B40" i="1"/>
  <c r="B32" i="1"/>
  <c r="G16" i="1"/>
  <c r="G12" i="1"/>
  <c r="G11" i="1"/>
  <c r="G10" i="1"/>
  <c r="G9" i="1"/>
  <c r="D33" i="1" l="1"/>
  <c r="D37" i="1"/>
  <c r="D41" i="1"/>
  <c r="D34" i="1"/>
  <c r="D38" i="1"/>
  <c r="D42" i="1"/>
  <c r="D35" i="1"/>
  <c r="D39" i="1"/>
  <c r="D43" i="1"/>
  <c r="D36" i="1"/>
  <c r="D40" i="1"/>
  <c r="D32" i="1"/>
  <c r="I24" i="1"/>
  <c r="I16" i="1"/>
  <c r="I19" i="1"/>
  <c r="I17" i="1"/>
  <c r="I12" i="1"/>
  <c r="I10" i="1"/>
  <c r="D16" i="1"/>
  <c r="I18" i="1"/>
  <c r="I11" i="1"/>
  <c r="I9" i="1"/>
  <c r="I27" i="1"/>
  <c r="I23" i="1"/>
  <c r="I26" i="1"/>
  <c r="I22" i="1"/>
  <c r="I20" i="1"/>
  <c r="I25" i="1"/>
  <c r="I21" i="1"/>
</calcChain>
</file>

<file path=xl/sharedStrings.xml><?xml version="1.0" encoding="utf-8"?>
<sst xmlns="http://schemas.openxmlformats.org/spreadsheetml/2006/main" count="366" uniqueCount="141">
  <si>
    <t>kWh/h</t>
  </si>
  <si>
    <t>Éves/Yearly</t>
  </si>
  <si>
    <t>Q1</t>
  </si>
  <si>
    <t>Q2</t>
  </si>
  <si>
    <t>Q3</t>
  </si>
  <si>
    <t>Q4</t>
  </si>
  <si>
    <t>Negyedéves/Quarterly</t>
  </si>
  <si>
    <t>HUF/kWh/h/period</t>
  </si>
  <si>
    <t>Havi/Monthly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</si>
  <si>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</si>
  <si>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</si>
  <si>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</si>
  <si>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</si>
  <si>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</si>
  <si>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</si>
  <si>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</si>
  <si>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</si>
  <si>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</si>
  <si>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OKT</t>
  </si>
  <si>
    <t>NOV</t>
  </si>
  <si>
    <t>DEC</t>
  </si>
  <si>
    <t>Kapacitásdíj:</t>
  </si>
  <si>
    <t>Hazai</t>
  </si>
  <si>
    <t>keverő</t>
  </si>
  <si>
    <t>import</t>
  </si>
  <si>
    <t>termelés</t>
  </si>
  <si>
    <t>tároló entry</t>
  </si>
  <si>
    <t>Szorzók:</t>
  </si>
  <si>
    <t>Negyedéves 1</t>
  </si>
  <si>
    <t>Negyedéves 2</t>
  </si>
  <si>
    <t>Havi 1</t>
  </si>
  <si>
    <t>Havi 2</t>
  </si>
  <si>
    <t>szorzó negyedéves</t>
  </si>
  <si>
    <t>havi</t>
  </si>
  <si>
    <t>napi</t>
  </si>
  <si>
    <t>BH díj</t>
  </si>
  <si>
    <t>BH kat</t>
  </si>
  <si>
    <t>BH1</t>
  </si>
  <si>
    <t>BH2</t>
  </si>
  <si>
    <t>N/A</t>
  </si>
  <si>
    <t>Mosonmagyaróvár (AT&gt;HU)</t>
  </si>
  <si>
    <t>Drávaszerdahely (CR&gt;HU)</t>
  </si>
  <si>
    <t>Drávaszerdahely (HU&gt;CR)</t>
  </si>
  <si>
    <t>Termelés/Production</t>
  </si>
  <si>
    <t>Keverőkör/Blending</t>
  </si>
  <si>
    <t>Kiskundorozsma (HU&gt;RS)</t>
  </si>
  <si>
    <t>Csanádpalota (RO&gt;HU)</t>
  </si>
  <si>
    <t>Csanádpalota (HU&gt;RO)</t>
  </si>
  <si>
    <t>Szorzó kat</t>
  </si>
  <si>
    <t>Negyedév/Quarter</t>
  </si>
  <si>
    <t>Hónap/Month</t>
  </si>
  <si>
    <t>Q2 (Jan-Mar)</t>
  </si>
  <si>
    <t>Q3 (Apr-Jun)</t>
  </si>
  <si>
    <t>Q4 (Jul-Sep)</t>
  </si>
  <si>
    <t>Hálózati pont/Network point</t>
  </si>
  <si>
    <t>Kapacitásigény/Capacity request</t>
  </si>
  <si>
    <t>Kérjük töltse ki a lenti zöld cellákat / Please fill in the below green cells</t>
  </si>
  <si>
    <t>Kapacitásdíj egység/Capacity fee unit is</t>
  </si>
  <si>
    <t>Firm kat</t>
  </si>
  <si>
    <t>FIRM1</t>
  </si>
  <si>
    <t>UGS entry (UGS&gt;TSO)</t>
  </si>
  <si>
    <t>UGS exit (TSO&gt;UGS)</t>
  </si>
  <si>
    <t>Hazai kiadás/Domestic exit</t>
  </si>
  <si>
    <t>Kapacitásdíj/Capacity fee</t>
  </si>
  <si>
    <t>Szorzó kat. / Multiplier cat.</t>
  </si>
  <si>
    <t>Physical</t>
  </si>
  <si>
    <t>Negyedéves/Quarterly 1</t>
  </si>
  <si>
    <t>Negyedéves/Quarterly 2</t>
  </si>
  <si>
    <t>Havi/Monthly 1</t>
  </si>
  <si>
    <t>Havi/Monthly 2</t>
  </si>
  <si>
    <t>HUF/kWh/h/év(year)</t>
  </si>
  <si>
    <t>Napi/Day-ahead</t>
  </si>
  <si>
    <t>Órák száma</t>
  </si>
  <si>
    <t>Napon belüli 1</t>
  </si>
  <si>
    <t>Napi 1</t>
  </si>
  <si>
    <t>Napi 2</t>
  </si>
  <si>
    <t>Napon belüli 2</t>
  </si>
  <si>
    <t>napon belüli</t>
  </si>
  <si>
    <t>Gázórák száma/ No.of gashours</t>
  </si>
  <si>
    <t>Napi/ Daily 1</t>
  </si>
  <si>
    <t>Napi/ Daily 2</t>
  </si>
  <si>
    <t>Balassagyarmat (SK&gt;HU)</t>
  </si>
  <si>
    <t>Balassagyarmat (HU&gt;SK)</t>
  </si>
  <si>
    <t>Megszakítható díj</t>
  </si>
  <si>
    <t>VIP Bereg (UA&gt;HU)</t>
  </si>
  <si>
    <t>VIP Bereg (HU&gt;UA)</t>
  </si>
  <si>
    <t>Megszakítható kategória</t>
  </si>
  <si>
    <t>Negyedéves msz. HAG</t>
  </si>
  <si>
    <t>Negyedéves msz. 1</t>
  </si>
  <si>
    <t>Negyedéves msz. 2</t>
  </si>
  <si>
    <t>Firm</t>
  </si>
  <si>
    <t>INT</t>
  </si>
  <si>
    <t>Havi msz. HAG</t>
  </si>
  <si>
    <t>Havi msz. 1</t>
  </si>
  <si>
    <t>Havi msz. 2</t>
  </si>
  <si>
    <t>Napi msz. HAG</t>
  </si>
  <si>
    <t>Napi msz. 2</t>
  </si>
  <si>
    <t>Napi msz. 1</t>
  </si>
  <si>
    <t>Napon belüli msz. HAG</t>
  </si>
  <si>
    <t>Napon belüli msz. Csanád</t>
  </si>
  <si>
    <t>Napon belüli msz. 1</t>
  </si>
  <si>
    <t>Napon belüli msz. 2</t>
  </si>
  <si>
    <t>Kiskundorozsma 2 (RS&gt;HU)</t>
  </si>
  <si>
    <t>Megszakítható kapacitás kedvezmény/ Discount for interruptible capacity</t>
  </si>
  <si>
    <t>Kiskundorozsma 2 (HU&gt;RS)</t>
  </si>
  <si>
    <t>FIRM2</t>
  </si>
  <si>
    <t>Reverse flow</t>
  </si>
  <si>
    <t>Mosonmagyaróvár (HU&gt;AT)</t>
  </si>
  <si>
    <t>Mosonmagyaróvár HU&gt;AT</t>
  </si>
  <si>
    <t>Negyedéves msz. Csanád RO&gt;HU</t>
  </si>
  <si>
    <t>Napi msz Csanád RO&gt;HU</t>
  </si>
  <si>
    <t>Napon belüli msz Csanád RO&gt;HU</t>
  </si>
  <si>
    <t>HUF/kWh/h/időszak  /</t>
  </si>
  <si>
    <t>Nem megszakítható/Firm 
(HUF)</t>
  </si>
  <si>
    <t xml:space="preserve">Megszakítható/Interruptible (HUF) </t>
  </si>
  <si>
    <t>Ellentétes irány/Reverse flow
(HUF)</t>
  </si>
  <si>
    <t>Nem megszakítható/Firm (HUF)</t>
  </si>
  <si>
    <t>Megszakítható/Interruptible 
(HUF)</t>
  </si>
  <si>
    <t>Szezonális/Seasonal
(HUF)</t>
  </si>
  <si>
    <t>Negyedéves msz. VIP BEREG ex</t>
  </si>
  <si>
    <t>Negyedéves msz. Szerb</t>
  </si>
  <si>
    <t>kiskundorozsma RS&gt;HU</t>
  </si>
  <si>
    <t>Csanádpalota RO&gt;HU</t>
  </si>
  <si>
    <t>Balassagyarmat HU&gt;SK</t>
  </si>
  <si>
    <t>VIP Bereg HU&gt;UA</t>
  </si>
  <si>
    <t>Havi msz. Balassagyarmat  HU&gt;SK</t>
  </si>
  <si>
    <t>Havi msz Csanád RO&gt;HU</t>
  </si>
  <si>
    <t>Havi msz. VIP Bereg ex</t>
  </si>
  <si>
    <t>Havi msz. Kiskundorozsma RS&gt;HU</t>
  </si>
  <si>
    <t>Napi msz. VIP Bereg ex</t>
  </si>
  <si>
    <t>Napi msz. Kiskundorozsma RS&gt;HU</t>
  </si>
  <si>
    <t>Napi msz. Balassagyarmat HU&gt;SK</t>
  </si>
  <si>
    <t>Negyedéves msz. Balassagyarmat HU&gt;SK</t>
  </si>
  <si>
    <t>Napon belüli msz. VIP Bereg ex</t>
  </si>
  <si>
    <t>Napon belüli msz. Kiskundorozsma RS&gt;HU</t>
  </si>
  <si>
    <t>A kapacitásdíjak 2024.10.01-től érvényesek/Capacity fees are valid from 01.10.2024</t>
  </si>
  <si>
    <t>Napon belüli/Within-day</t>
  </si>
  <si>
    <t>OCT</t>
  </si>
  <si>
    <t>Q1 (Oct-Dec)</t>
  </si>
  <si>
    <t>Napon belüli / Within-day 1</t>
  </si>
  <si>
    <t>Napon belüli / Within-day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</si>
</sst>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0000\ _F_t_-;\-* #,##0.000000\ _F_t_-;_-* &quot;-&quot;??\ _F_t_-;_-@_-"/>
    <numFmt numFmtId="167" formatCode="0.000%"/>
    <numFmt numFmtId="168" formatCode="0.000000%"/>
    <numFmt numFmtId="169" formatCode="0.0000000%"/>
    <numFmt numFmtId="170" formatCode="0.00000000%"/>
    <numFmt numFmtId="171" formatCode="0.00000E+00"/>
    <numFmt numFmtId="172" formatCode="0.0000000"/>
    <numFmt numFmtId="173" formatCode="0.0000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1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2" applyFont="1" applyFill="1" applyBorder="1" applyAlignment="1">
      <alignment horizontal="right"/>
    </xf>
    <xf numFmtId="0" fontId="5" fillId="2" borderId="1" xfId="0" applyFont="1" applyFill="1" applyBorder="1"/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/>
    <xf numFmtId="0" fontId="2" fillId="5" borderId="1" xfId="0" applyFont="1" applyFill="1" applyBorder="1" applyAlignme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4" borderId="1" xfId="0" applyFont="1" applyFill="1" applyBorder="1" applyAlignment="1" applyProtection="1">
      <alignment horizontal="right" vertical="center"/>
      <protection locked="0"/>
    </xf>
    <xf numFmtId="165" fontId="6" fillId="4" borderId="1" xfId="2" applyNumberFormat="1" applyFont="1" applyFill="1" applyBorder="1" applyAlignment="1" applyProtection="1">
      <alignment horizontal="right"/>
      <protection locked="0"/>
    </xf>
    <xf numFmtId="0" fontId="9" fillId="0" borderId="0" xfId="0" applyFont="1"/>
    <xf numFmtId="0" fontId="0" fillId="0" borderId="2" xfId="0" applyBorder="1" applyAlignment="1">
      <alignment horizontal="center"/>
    </xf>
    <xf numFmtId="166" fontId="2" fillId="3" borderId="1" xfId="2" applyNumberFormat="1" applyFont="1" applyFill="1" applyBorder="1" applyAlignment="1">
      <alignment horizontal="right"/>
    </xf>
    <xf numFmtId="166" fontId="2" fillId="5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166" fontId="2" fillId="0" borderId="0" xfId="2" applyNumberFormat="1" applyFont="1" applyFill="1" applyBorder="1"/>
    <xf numFmtId="0" fontId="0" fillId="0" borderId="11" xfId="0" applyBorder="1" applyAlignment="1">
      <alignment horizontal="center"/>
    </xf>
    <xf numFmtId="0" fontId="0" fillId="0" borderId="1" xfId="0" applyFill="1" applyBorder="1"/>
    <xf numFmtId="10" fontId="0" fillId="0" borderId="1" xfId="0" applyNumberFormat="1" applyBorder="1"/>
    <xf numFmtId="167" fontId="0" fillId="0" borderId="1" xfId="0" applyNumberFormat="1" applyBorder="1"/>
    <xf numFmtId="0" fontId="0" fillId="0" borderId="0" xfId="0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ill="1" applyBorder="1"/>
    <xf numFmtId="0" fontId="0" fillId="0" borderId="0" xfId="0" applyBorder="1" applyAlignment="1">
      <alignment horizontal="right"/>
    </xf>
    <xf numFmtId="168" fontId="0" fillId="0" borderId="1" xfId="0" applyNumberFormat="1" applyBorder="1"/>
    <xf numFmtId="0" fontId="0" fillId="0" borderId="0" xfId="0" applyFill="1" applyBorder="1"/>
    <xf numFmtId="169" fontId="1" fillId="0" borderId="1" xfId="1" applyNumberFormat="1" applyFont="1" applyBorder="1"/>
    <xf numFmtId="10" fontId="0" fillId="0" borderId="11" xfId="1" applyNumberFormat="1" applyFont="1" applyBorder="1"/>
    <xf numFmtId="10" fontId="0" fillId="0" borderId="0" xfId="1" applyNumberFormat="1" applyFont="1" applyBorder="1"/>
    <xf numFmtId="169" fontId="0" fillId="0" borderId="1" xfId="0" applyNumberFormat="1" applyBorder="1"/>
    <xf numFmtId="170" fontId="0" fillId="0" borderId="1" xfId="0" applyNumberFormat="1" applyBorder="1"/>
    <xf numFmtId="171" fontId="0" fillId="0" borderId="0" xfId="0" applyNumberFormat="1"/>
    <xf numFmtId="0" fontId="8" fillId="0" borderId="0" xfId="0" applyFont="1" applyFill="1" applyBorder="1" applyAlignment="1">
      <alignment horizontal="center"/>
    </xf>
    <xf numFmtId="10" fontId="1" fillId="0" borderId="0" xfId="1" applyNumberFormat="1" applyFont="1" applyFill="1" applyBorder="1"/>
    <xf numFmtId="9" fontId="1" fillId="0" borderId="0" xfId="1" applyNumberFormat="1" applyFon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7" borderId="0" xfId="0" applyNumberFormat="1" applyFill="1"/>
    <xf numFmtId="0" fontId="0" fillId="7" borderId="1" xfId="0" applyFill="1" applyBorder="1"/>
    <xf numFmtId="10" fontId="0" fillId="7" borderId="1" xfId="0" applyNumberFormat="1" applyFill="1" applyBorder="1"/>
    <xf numFmtId="10" fontId="1" fillId="7" borderId="1" xfId="1" applyNumberFormat="1" applyFont="1" applyFill="1" applyBorder="1"/>
    <xf numFmtId="167" fontId="0" fillId="7" borderId="1" xfId="0" applyNumberFormat="1" applyFill="1" applyBorder="1"/>
    <xf numFmtId="167" fontId="0" fillId="7" borderId="1" xfId="1" applyNumberFormat="1" applyFont="1" applyFill="1" applyBorder="1"/>
    <xf numFmtId="172" fontId="0" fillId="0" borderId="0" xfId="0" applyNumberFormat="1"/>
    <xf numFmtId="0" fontId="12" fillId="0" borderId="1" xfId="0" applyFont="1" applyBorder="1"/>
    <xf numFmtId="0" fontId="12" fillId="7" borderId="1" xfId="0" applyFont="1" applyFill="1" applyBorder="1"/>
    <xf numFmtId="0" fontId="12" fillId="0" borderId="13" xfId="0" applyFont="1" applyFill="1" applyBorder="1"/>
    <xf numFmtId="0" fontId="0" fillId="0" borderId="0" xfId="0" applyBorder="1"/>
    <xf numFmtId="0" fontId="0" fillId="0" borderId="12" xfId="0" applyBorder="1" applyAlignment="1">
      <alignment horizontal="center"/>
    </xf>
    <xf numFmtId="164" fontId="0" fillId="0" borderId="0" xfId="0" applyNumberFormat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8" borderId="1" xfId="0" applyFont="1" applyFill="1" applyBorder="1"/>
    <xf numFmtId="10" fontId="0" fillId="8" borderId="1" xfId="0" applyNumberFormat="1" applyFill="1" applyBorder="1"/>
    <xf numFmtId="10" fontId="1" fillId="8" borderId="1" xfId="1" applyNumberFormat="1" applyFont="1" applyFill="1" applyBorder="1"/>
    <xf numFmtId="167" fontId="1" fillId="8" borderId="1" xfId="1" applyNumberFormat="1" applyFont="1" applyFill="1" applyBorder="1"/>
    <xf numFmtId="0" fontId="3" fillId="2" borderId="1" xfId="0" applyFont="1" applyFill="1" applyBorder="1" applyAlignment="1">
      <alignment horizontal="center" wrapText="1"/>
    </xf>
    <xf numFmtId="164" fontId="2" fillId="3" borderId="1" xfId="2" applyNumberFormat="1" applyFont="1" applyFill="1" applyBorder="1" applyAlignment="1">
      <alignment horizontal="right"/>
    </xf>
    <xf numFmtId="164" fontId="2" fillId="5" borderId="1" xfId="2" applyNumberFormat="1" applyFont="1" applyFill="1" applyBorder="1" applyAlignment="1">
      <alignment horizontal="right"/>
    </xf>
    <xf numFmtId="164" fontId="2" fillId="3" borderId="1" xfId="2" applyNumberFormat="1" applyFont="1" applyFill="1" applyBorder="1"/>
    <xf numFmtId="0" fontId="0" fillId="0" borderId="13" xfId="0" applyFill="1" applyBorder="1"/>
    <xf numFmtId="173" fontId="0" fillId="0" borderId="0" xfId="1" applyNumberFormat="1" applyFont="1"/>
    <xf numFmtId="0" fontId="12" fillId="0" borderId="0" xfId="0" applyFont="1"/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167" fontId="0" fillId="3" borderId="1" xfId="1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Alignment="1"/>
    <xf numFmtId="167" fontId="0" fillId="5" borderId="1" xfId="1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Ezres" xfId="2" builtinId="3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windowProtection="1" showGridLines="0" zoomScale="110" zoomScaleNormal="110" workbookViewId="0">
      <selection activeCell="F10" sqref="F10"/>
    </sheetView>
  </sheetViews>
  <sheetFormatPr defaultRowHeight="15" x14ac:dyDescent="0.25"/>
  <cols>
    <col min="1" max="1" width="43.140625" customWidth="1"/>
    <col min="2" max="2" width="33.140625" bestFit="1" customWidth="1"/>
    <col min="3" max="3" width="26.7109375" customWidth="1"/>
    <col min="4" max="4" width="27.7109375" customWidth="1"/>
    <col min="5" max="5" width="1.85546875" customWidth="1"/>
    <col min="6" max="6" width="22.42578125" customWidth="1"/>
    <col min="7" max="7" width="25" customWidth="1"/>
    <col min="8" max="8" width="29.42578125" customWidth="1"/>
    <col min="9" max="9" width="31.7109375" customWidth="1"/>
    <col min="10" max="10" width="18" customWidth="1"/>
    <col min="12" max="12" width="21.7109375" bestFit="1" customWidth="1"/>
    <col min="13" max="13" width="24.140625" bestFit="1" customWidth="1"/>
    <col min="14" max="14" width="14" customWidth="1"/>
  </cols>
  <sheetData>
    <row r="1" spans="1:13" ht="18.75" x14ac:dyDescent="0.3">
      <c r="A1" s="82" t="s">
        <v>56</v>
      </c>
      <c r="B1" s="83"/>
      <c r="C1" s="84"/>
    </row>
    <row r="2" spans="1:13" ht="18.75" x14ac:dyDescent="0.3">
      <c r="A2" s="9" t="s">
        <v>54</v>
      </c>
      <c r="B2" s="22" t="s">
        <v>40</v>
      </c>
    </row>
    <row r="3" spans="1:13" ht="18.75" x14ac:dyDescent="0.3">
      <c r="A3" s="9" t="s">
        <v>55</v>
      </c>
      <c r="B3" s="23">
        <v>1</v>
      </c>
      <c r="C3" s="9" t="s">
        <v>0</v>
      </c>
    </row>
    <row r="4" spans="1:13" ht="7.5" customHeight="1" x14ac:dyDescent="0.25"/>
    <row r="5" spans="1:13" ht="18.75" x14ac:dyDescent="0.3">
      <c r="A5" s="85" t="s">
        <v>57</v>
      </c>
      <c r="B5" s="85"/>
      <c r="C5" s="9" t="s">
        <v>112</v>
      </c>
      <c r="D5" s="9" t="s">
        <v>7</v>
      </c>
    </row>
    <row r="6" spans="1:13" ht="9.75" customHeight="1" x14ac:dyDescent="0.25"/>
    <row r="7" spans="1:13" ht="18.75" x14ac:dyDescent="0.3">
      <c r="A7" s="85" t="s">
        <v>1</v>
      </c>
      <c r="B7" s="85"/>
      <c r="C7" s="85"/>
      <c r="D7" s="85"/>
      <c r="F7" s="85" t="s">
        <v>6</v>
      </c>
      <c r="G7" s="85"/>
      <c r="H7" s="85"/>
      <c r="I7" s="85"/>
      <c r="J7" s="86"/>
      <c r="K7" s="86"/>
      <c r="L7" s="86"/>
      <c r="M7" s="86"/>
    </row>
    <row r="8" spans="1:13" ht="45" x14ac:dyDescent="0.25">
      <c r="A8" s="75" t="s">
        <v>113</v>
      </c>
      <c r="B8" s="75" t="s">
        <v>117</v>
      </c>
      <c r="C8" s="75" t="s">
        <v>115</v>
      </c>
      <c r="D8" s="75" t="s">
        <v>118</v>
      </c>
      <c r="F8" s="6" t="s">
        <v>49</v>
      </c>
      <c r="G8" s="75" t="s">
        <v>116</v>
      </c>
      <c r="H8" s="75" t="s">
        <v>114</v>
      </c>
      <c r="I8" s="75" t="s">
        <v>115</v>
      </c>
    </row>
    <row r="9" spans="1:13" x14ac:dyDescent="0.25">
      <c r="A9" s="76">
        <f>IF(VLOOKUP($B$2,Munka2!$B$3:$H$20,7,0)="FIRM1",Tariff_Calculator!$B$3*VLOOKUP(Tariff_Calculator!B2,Munka2!$B$3:$F$20,2,0),"N/A")</f>
        <v>1332.49</v>
      </c>
      <c r="B9" s="78">
        <f>VLOOKUP($B$2,Munka2!$B$3:$G$20,6,0)*$B$3</f>
        <v>1203.3983688000001</v>
      </c>
      <c r="C9" s="8" t="str">
        <f>IF(VLOOKUP($B$2,Munka2!$B$3:$F$20,5,0)="BH1",Tariff_Calculator!$B$3*VLOOKUP(Tariff_Calculator!B2,Munka2!$B$3:$F$20,4,0),"N/A")</f>
        <v>N/A</v>
      </c>
      <c r="D9" s="8" t="str">
        <f>IF(VLOOKUP($B$2,Munka2!$B$3:$G$20,6,0)="SZEZ2",Tariff_Calculator!$B$3*VLOOKUP(Tariff_Calculator!B2,Munka2!$B$3:$G$20,2,0)*0.05,"N/A")</f>
        <v>N/A</v>
      </c>
      <c r="F9" s="7" t="s">
        <v>138</v>
      </c>
      <c r="G9" s="76">
        <f>IF(Tariff_Calculator!$A$9&lt;&gt;"N/A",Tariff_Calculator!$A$9*Munka2!L12,"N/A")</f>
        <v>423.33207299999998</v>
      </c>
      <c r="H9" s="76">
        <f>$B$3*VLOOKUP($B$2,Munka2!$B$3:$C$20,2,0)*Munka2!M12</f>
        <v>382.31966176775995</v>
      </c>
      <c r="I9" s="26" t="str">
        <f>IF(Tariff_Calculator!$C$9&lt;&gt;"N/A",Tariff_Calculator!$C$9*Munka2!L12,"N/A")</f>
        <v>N/A</v>
      </c>
      <c r="J9" s="21"/>
    </row>
    <row r="10" spans="1:13" x14ac:dyDescent="0.25">
      <c r="F10" s="10" t="s">
        <v>51</v>
      </c>
      <c r="G10" s="77">
        <f>IF(Tariff_Calculator!$A$9&lt;&gt;"N/A",Tariff_Calculator!$A$9*Munka2!L13,"N/A")</f>
        <v>450.64811800000001</v>
      </c>
      <c r="H10" s="77">
        <f>$B$3*VLOOKUP($B$2,Munka2!$B$3:$C$20,2,0)*Munka2!M13</f>
        <v>406.98932832816001</v>
      </c>
      <c r="I10" s="27" t="str">
        <f>IF(Tariff_Calculator!$C$9&lt;&gt;"N/A",Tariff_Calculator!$C$9*Munka2!L13,"N/A")</f>
        <v>N/A</v>
      </c>
      <c r="J10" s="21"/>
    </row>
    <row r="11" spans="1:13" x14ac:dyDescent="0.25">
      <c r="F11" s="7" t="s">
        <v>52</v>
      </c>
      <c r="G11" s="76">
        <f>IF(Tariff_Calculator!$A$9&lt;&gt;"N/A",Tariff_Calculator!$A$9*Munka2!L14,"N/A")</f>
        <v>273.293699</v>
      </c>
      <c r="H11" s="76">
        <f>$B$3*VLOOKUP($B$2,Munka2!$B$3:$C$20,2,0)*Munka2!M14</f>
        <v>246.81700544088002</v>
      </c>
      <c r="I11" s="26" t="str">
        <f>IF(Tariff_Calculator!$C$9&lt;&gt;"N/A",Tariff_Calculator!$C$9*Munka2!L14,"N/A")</f>
        <v>N/A</v>
      </c>
      <c r="J11" s="21"/>
    </row>
    <row r="12" spans="1:13" x14ac:dyDescent="0.25">
      <c r="F12" s="10" t="s">
        <v>53</v>
      </c>
      <c r="G12" s="77">
        <f>IF(Tariff_Calculator!$A$9&lt;&gt;"N/A",Tariff_Calculator!$A$9*Munka2!L15,"N/A")</f>
        <v>300.476495</v>
      </c>
      <c r="H12" s="77">
        <f>$B$3*VLOOKUP($B$2,Munka2!$B$3:$C$20,2,0)*Munka2!M15</f>
        <v>271.36633216440003</v>
      </c>
      <c r="I12" s="27" t="str">
        <f>IF(Tariff_Calculator!$C$9&lt;&gt;"N/A",Tariff_Calculator!$C$9*Munka2!L15,"N/A")</f>
        <v>N/A</v>
      </c>
      <c r="J12" s="21"/>
    </row>
    <row r="13" spans="1:13" ht="6" customHeight="1" x14ac:dyDescent="0.25">
      <c r="J13" s="2"/>
    </row>
    <row r="14" spans="1:13" ht="18.75" x14ac:dyDescent="0.3">
      <c r="A14" s="85" t="s">
        <v>8</v>
      </c>
      <c r="B14" s="85"/>
      <c r="C14" s="85"/>
      <c r="D14" s="85"/>
      <c r="F14" s="85" t="s">
        <v>71</v>
      </c>
      <c r="G14" s="85"/>
      <c r="H14" s="85"/>
      <c r="I14" s="85"/>
      <c r="J14" s="2"/>
    </row>
    <row r="15" spans="1:13" ht="45" x14ac:dyDescent="0.25">
      <c r="A15" s="5" t="s">
        <v>50</v>
      </c>
      <c r="B15" s="75" t="s">
        <v>113</v>
      </c>
      <c r="C15" s="75" t="s">
        <v>114</v>
      </c>
      <c r="D15" s="75" t="s">
        <v>115</v>
      </c>
      <c r="F15" s="5" t="s">
        <v>50</v>
      </c>
      <c r="G15" s="75" t="s">
        <v>116</v>
      </c>
      <c r="H15" s="75" t="s">
        <v>114</v>
      </c>
      <c r="I15" s="75" t="s">
        <v>115</v>
      </c>
      <c r="J15" s="2"/>
    </row>
    <row r="16" spans="1:13" x14ac:dyDescent="0.25">
      <c r="A16" s="7" t="s">
        <v>9</v>
      </c>
      <c r="B16" s="76">
        <f>IF(Tariff_Calculator!$A$9&lt;&gt;"N/A",Tariff_Calculator!$A$9*Munka2!Q3,"N/A")</f>
        <v>198.67425900000001</v>
      </c>
      <c r="C16" s="76">
        <f>$B$3*VLOOKUP($B$2,Munka2!$B$3:$C$20,2,0)*Munka2!R3</f>
        <v>179.42669678808002</v>
      </c>
      <c r="D16" s="76" t="str">
        <f>IF(Tariff_Calculator!$C$9&lt;&gt;"N/A",Tariff_Calculator!$C$9*Munka2!Q3,"N/A")</f>
        <v>N/A</v>
      </c>
      <c r="F16" s="7" t="s">
        <v>9</v>
      </c>
      <c r="G16" s="76">
        <f>IF(Tariff_Calculator!$A$9&lt;&gt;"N/A",Tariff_Calculator!$A$9*Munka2!T3,"N/A")</f>
        <v>10.393421999999999</v>
      </c>
      <c r="H16" s="76">
        <f>$B$3*VLOOKUP($B$2,Munka2!$B$3:$C$20,2,0)*Munka2!U3</f>
        <v>9.3865072766399997</v>
      </c>
      <c r="I16" s="26" t="str">
        <f>IF(Tariff_Calculator!$C$9&lt;&gt;"N/A",Tariff_Calculator!$C$9*Munka2!T3,"N/A")</f>
        <v>N/A</v>
      </c>
      <c r="J16" s="2"/>
    </row>
    <row r="17" spans="1:10" x14ac:dyDescent="0.25">
      <c r="A17" s="10" t="s">
        <v>10</v>
      </c>
      <c r="B17" s="77">
        <f>IF(Tariff_Calculator!$A$9&lt;&gt;"N/A",Tariff_Calculator!$A$9*Munka2!Q4,"N/A")</f>
        <v>142.70967899999999</v>
      </c>
      <c r="C17" s="77">
        <f>$B$3*VLOOKUP($B$2,Munka2!$B$3:$C$20,2,0)*Munka2!R4</f>
        <v>128.88396529848001</v>
      </c>
      <c r="D17" s="77" t="str">
        <f>IF(Tariff_Calculator!$C$9&lt;&gt;"N/A",Tariff_Calculator!$C$9*Munka2!Q4,"N/A")</f>
        <v>N/A</v>
      </c>
      <c r="F17" s="10" t="s">
        <v>10</v>
      </c>
      <c r="G17" s="77">
        <f>IF(Tariff_Calculator!$A$9&lt;&gt;"N/A",Tariff_Calculator!$A$9*Munka2!T4,"N/A")</f>
        <v>8.2614380000000001</v>
      </c>
      <c r="H17" s="77">
        <f>$B$3*VLOOKUP($B$2,Munka2!$B$3:$C$20,2,0)*Munka2!U4</f>
        <v>7.4610698865599998</v>
      </c>
      <c r="I17" s="27" t="str">
        <f>IF(Tariff_Calculator!$C$9&lt;&gt;"N/A",Tariff_Calculator!$C$9*Munka2!T5,"N/A")</f>
        <v>N/A</v>
      </c>
      <c r="J17" s="2"/>
    </row>
    <row r="18" spans="1:10" x14ac:dyDescent="0.25">
      <c r="A18" s="7" t="s">
        <v>11</v>
      </c>
      <c r="B18" s="76">
        <f>IF(Tariff_Calculator!$A$9&lt;&gt;"N/A",Tariff_Calculator!$A$9*Munka2!Q5,"N/A")</f>
        <v>152.57010500000001</v>
      </c>
      <c r="C18" s="76">
        <f>$B$3*VLOOKUP($B$2,Munka2!$B$3:$C$20,2,0)*Munka2!R5</f>
        <v>137.78911322760001</v>
      </c>
      <c r="D18" s="76" t="str">
        <f>IF(Tariff_Calculator!$C$9&lt;&gt;"N/A",Tariff_Calculator!$C$9*Munka2!Q5,"N/A")</f>
        <v>N/A</v>
      </c>
      <c r="F18" s="7" t="s">
        <v>11</v>
      </c>
      <c r="G18" s="76">
        <f>IF(Tariff_Calculator!$A$9&lt;&gt;"N/A",Tariff_Calculator!$A$9*Munka2!T5,"N/A")</f>
        <v>7.9949400000000006</v>
      </c>
      <c r="H18" s="76">
        <f>$B$3*VLOOKUP($B$2,Munka2!$B$3:$C$20,2,0)*Munka2!U5</f>
        <v>7.2203902127999999</v>
      </c>
      <c r="I18" s="26" t="str">
        <f>IF(Tariff_Calculator!$C$9&lt;&gt;"N/A",Tariff_Calculator!$C$9*Munka2!T6,"N/A")</f>
        <v>N/A</v>
      </c>
      <c r="J18" s="2"/>
    </row>
    <row r="19" spans="1:10" x14ac:dyDescent="0.25">
      <c r="A19" s="10" t="s">
        <v>12</v>
      </c>
      <c r="B19" s="77">
        <f>IF(Tariff_Calculator!$A$9&lt;&gt;"N/A",Tariff_Calculator!$A$9*Munka2!Q6,"N/A")</f>
        <v>117.79211600000001</v>
      </c>
      <c r="C19" s="77">
        <f>$B$3*VLOOKUP($B$2,Munka2!$B$3:$C$20,2,0)*Munka2!R6</f>
        <v>106.38041580192001</v>
      </c>
      <c r="D19" s="77" t="str">
        <f>IF(Tariff_Calculator!$C$9&lt;&gt;"N/A",Tariff_Calculator!$C$9*Munka2!Q6,"N/A")</f>
        <v>N/A</v>
      </c>
      <c r="F19" s="10" t="s">
        <v>12</v>
      </c>
      <c r="G19" s="77">
        <f>IF(Tariff_Calculator!$A$9&lt;&gt;"N/A",Tariff_Calculator!$A$9*Munka2!T6,"N/A")</f>
        <v>6.3959519999999994</v>
      </c>
      <c r="H19" s="77">
        <f>$B$3*VLOOKUP($B$2,Munka2!$B$3:$C$20,2,0)*Munka2!U6</f>
        <v>5.7763121702399998</v>
      </c>
      <c r="I19" s="27" t="str">
        <f>IF(Tariff_Calculator!$C$9&lt;&gt;"N/A",Tariff_Calculator!$C$9*Munka2!T7,"N/A")</f>
        <v>N/A</v>
      </c>
      <c r="J19" s="2"/>
    </row>
    <row r="20" spans="1:10" x14ac:dyDescent="0.25">
      <c r="A20" s="7" t="s">
        <v>13</v>
      </c>
      <c r="B20" s="76">
        <f>IF(Tariff_Calculator!$A$9&lt;&gt;"N/A",Tariff_Calculator!$A$9*Munka2!Q7,"N/A")</f>
        <v>91.408813999999992</v>
      </c>
      <c r="C20" s="76">
        <f>$B$3*VLOOKUP($B$2,Munka2!$B$3:$C$20,2,0)*Munka2!R7</f>
        <v>82.553128099679995</v>
      </c>
      <c r="D20" s="76" t="str">
        <f>IF(Tariff_Calculator!$C$9&lt;&gt;"N/A",Tariff_Calculator!$C$9*Munka2!Q7,"N/A")</f>
        <v>N/A</v>
      </c>
      <c r="F20" s="7" t="s">
        <v>13</v>
      </c>
      <c r="G20" s="76">
        <f>IF(Tariff_Calculator!$A$9&lt;&gt;"N/A",Tariff_Calculator!$A$9*Munka2!T7,"N/A")</f>
        <v>4.796964</v>
      </c>
      <c r="H20" s="76">
        <f>$B$3*VLOOKUP($B$2,Munka2!$B$3:$C$20,2,0)*Munka2!U7</f>
        <v>4.3322341276800005</v>
      </c>
      <c r="I20" s="26" t="str">
        <f>IF(Tariff_Calculator!$C$9&lt;&gt;"N/A",Tariff_Calculator!$C$9*Munka2!T8,"N/A")</f>
        <v>N/A</v>
      </c>
    </row>
    <row r="21" spans="1:10" x14ac:dyDescent="0.25">
      <c r="A21" s="10" t="s">
        <v>14</v>
      </c>
      <c r="B21" s="77">
        <f>IF(Tariff_Calculator!$A$9&lt;&gt;"N/A",Tariff_Calculator!$A$9*Munka2!Q8,"N/A")</f>
        <v>89.41007900000001</v>
      </c>
      <c r="C21" s="77">
        <f>$B$3*VLOOKUP($B$2,Munka2!$B$3:$C$20,2,0)*Munka2!R8</f>
        <v>80.74803054648001</v>
      </c>
      <c r="D21" s="77" t="str">
        <f>IF(Tariff_Calculator!$C$9&lt;&gt;"N/A",Tariff_Calculator!$C$9*Munka2!Q8,"N/A")</f>
        <v>N/A</v>
      </c>
      <c r="F21" s="10" t="s">
        <v>14</v>
      </c>
      <c r="G21" s="77">
        <f>IF(Tariff_Calculator!$A$9&lt;&gt;"N/A",Tariff_Calculator!$A$9*Munka2!T8,"N/A")</f>
        <v>4.796964</v>
      </c>
      <c r="H21" s="77">
        <f>$B$3*VLOOKUP($B$2,Munka2!$B$3:$C$20,2,0)*Munka2!U8</f>
        <v>4.3322341276800005</v>
      </c>
      <c r="I21" s="27" t="str">
        <f>IF(Tariff_Calculator!$C$9&lt;&gt;"N/A",Tariff_Calculator!$C$9*Munka2!T9,"N/A")</f>
        <v>N/A</v>
      </c>
    </row>
    <row r="22" spans="1:10" x14ac:dyDescent="0.25">
      <c r="A22" s="7" t="s">
        <v>15</v>
      </c>
      <c r="B22" s="76">
        <f>IF(Tariff_Calculator!$A$9&lt;&gt;"N/A",Tariff_Calculator!$A$9*Munka2!Q9,"N/A")</f>
        <v>108.86443299999999</v>
      </c>
      <c r="C22" s="76">
        <f>$B$3*VLOOKUP($B$2,Munka2!$B$3:$C$20,2,0)*Munka2!R9</f>
        <v>98.317646730959993</v>
      </c>
      <c r="D22" s="76" t="str">
        <f>IF(Tariff_Calculator!$C$9&lt;&gt;"N/A",Tariff_Calculator!$C$9*Munka2!Q9,"N/A")</f>
        <v>N/A</v>
      </c>
      <c r="F22" s="7" t="s">
        <v>15</v>
      </c>
      <c r="G22" s="76">
        <f>IF(Tariff_Calculator!$A$9&lt;&gt;"N/A",Tariff_Calculator!$A$9*Munka2!T9,"N/A")</f>
        <v>5.7297070000000003</v>
      </c>
      <c r="H22" s="76">
        <f>$B$3*VLOOKUP($B$2,Munka2!$B$3:$C$20,2,0)*Munka2!U9</f>
        <v>5.1746129858400005</v>
      </c>
      <c r="I22" s="26" t="str">
        <f>IF(Tariff_Calculator!$C$9&lt;&gt;"N/A",Tariff_Calculator!$C$9*Munka2!T10,"N/A")</f>
        <v>N/A</v>
      </c>
    </row>
    <row r="23" spans="1:10" x14ac:dyDescent="0.25">
      <c r="A23" s="10" t="s">
        <v>16</v>
      </c>
      <c r="B23" s="77">
        <f>IF(Tariff_Calculator!$A$9&lt;&gt;"N/A",Tariff_Calculator!$A$9*Munka2!Q10,"N/A")</f>
        <v>111.26291500000001</v>
      </c>
      <c r="C23" s="77">
        <f>$B$3*VLOOKUP($B$2,Munka2!$B$3:$C$20,2,0)*Munka2!R10</f>
        <v>100.48376379480001</v>
      </c>
      <c r="D23" s="77" t="str">
        <f>IF(Tariff_Calculator!$C$9&lt;&gt;"N/A",Tariff_Calculator!$C$9*Munka2!Q10,"N/A")</f>
        <v>N/A</v>
      </c>
      <c r="F23" s="10" t="s">
        <v>16</v>
      </c>
      <c r="G23" s="77">
        <f>IF(Tariff_Calculator!$A$9&lt;&gt;"N/A",Tariff_Calculator!$A$9*Munka2!T10,"N/A")</f>
        <v>5.8629560000000005</v>
      </c>
      <c r="H23" s="77">
        <f>$B$3*VLOOKUP($B$2,Munka2!$B$3:$C$20,2,0)*Munka2!U10</f>
        <v>5.29495282272</v>
      </c>
      <c r="I23" s="27" t="str">
        <f>IF(Tariff_Calculator!$C$9&lt;&gt;"N/A",Tariff_Calculator!$C$9*Munka2!T11,"N/A")</f>
        <v>N/A</v>
      </c>
    </row>
    <row r="24" spans="1:10" x14ac:dyDescent="0.25">
      <c r="A24" s="7" t="s">
        <v>17</v>
      </c>
      <c r="B24" s="76">
        <f>IF(Tariff_Calculator!$A$9&lt;&gt;"N/A",Tariff_Calculator!$A$9*Munka2!Q11,"N/A")</f>
        <v>108.33143699999999</v>
      </c>
      <c r="C24" s="76">
        <f>$B$3*VLOOKUP($B$2,Munka2!$B$3:$C$20,2,0)*Munka2!R11</f>
        <v>97.836287383440009</v>
      </c>
      <c r="D24" s="76" t="str">
        <f>IF(Tariff_Calculator!$C$9&lt;&gt;"N/A",Tariff_Calculator!$C$9*Munka2!Q11,"N/A")</f>
        <v>N/A</v>
      </c>
      <c r="F24" s="7" t="s">
        <v>17</v>
      </c>
      <c r="G24" s="76">
        <f>IF(Tariff_Calculator!$A$9&lt;&gt;"N/A",Tariff_Calculator!$A$9*Munka2!T11,"N/A")</f>
        <v>5.8629560000000005</v>
      </c>
      <c r="H24" s="76">
        <f>$B$3*VLOOKUP($B$2,Munka2!$B$3:$C$20,2,0)*Munka2!U11</f>
        <v>5.29495282272</v>
      </c>
      <c r="I24" s="26" t="str">
        <f>IF(Tariff_Calculator!$C$9&lt;&gt;"N/A",Tariff_Calculator!$C$9*Munka2!T12,"N/A")</f>
        <v>N/A</v>
      </c>
    </row>
    <row r="25" spans="1:10" x14ac:dyDescent="0.25">
      <c r="A25" s="10" t="s">
        <v>137</v>
      </c>
      <c r="B25" s="77">
        <f>IF(Tariff_Calculator!$A$9&lt;&gt;"N/A",Tariff_Calculator!$A$9*Munka2!Q12,"N/A")</f>
        <v>127.25279500000001</v>
      </c>
      <c r="C25" s="77">
        <f>$B$3*VLOOKUP($B$2,Munka2!$B$3:$C$20,2,0)*Munka2!R12</f>
        <v>114.92454422039999</v>
      </c>
      <c r="D25" s="77" t="str">
        <f>IF(Tariff_Calculator!$C$9&lt;&gt;"N/A",Tariff_Calculator!$C$9*Munka2!Q12,"N/A")</f>
        <v>N/A</v>
      </c>
      <c r="F25" s="10" t="s">
        <v>137</v>
      </c>
      <c r="G25" s="77">
        <f>IF(Tariff_Calculator!$A$9&lt;&gt;"N/A",Tariff_Calculator!$A$9*Munka2!T12,"N/A")</f>
        <v>6.6624499999999998</v>
      </c>
      <c r="H25" s="77">
        <f>$B$3*VLOOKUP($B$2,Munka2!$B$3:$C$20,2,0)*Munka2!U12</f>
        <v>6.0169918440000005</v>
      </c>
      <c r="I25" s="27" t="str">
        <f>IF(Tariff_Calculator!$C$9&lt;&gt;"N/A",Tariff_Calculator!$C$9*Munka2!T13,"N/A")</f>
        <v>N/A</v>
      </c>
    </row>
    <row r="26" spans="1:10" x14ac:dyDescent="0.25">
      <c r="A26" s="7" t="s">
        <v>19</v>
      </c>
      <c r="B26" s="76">
        <f>IF(Tariff_Calculator!$A$9&lt;&gt;"N/A",Tariff_Calculator!$A$9*Munka2!Q13,"N/A")</f>
        <v>138.84545800000001</v>
      </c>
      <c r="C26" s="76">
        <f>$B$3*VLOOKUP($B$2,Munka2!$B$3:$C$20,2,0)*Munka2!R13</f>
        <v>125.39411002896001</v>
      </c>
      <c r="D26" s="76" t="str">
        <f>IF(Tariff_Calculator!$C$9&lt;&gt;"N/A",Tariff_Calculator!$C$9*Munka2!Q13,"N/A")</f>
        <v>N/A</v>
      </c>
      <c r="F26" s="7" t="s">
        <v>19</v>
      </c>
      <c r="G26" s="76">
        <f>IF(Tariff_Calculator!$A$9&lt;&gt;"N/A",Tariff_Calculator!$A$9*Munka2!T13,"N/A")</f>
        <v>7.4619439999999999</v>
      </c>
      <c r="H26" s="76">
        <f>$B$3*VLOOKUP($B$2,Munka2!$B$3:$C$20,2,0)*Munka2!U13</f>
        <v>6.7390308652800002</v>
      </c>
      <c r="I26" s="26" t="str">
        <f>IF(Tariff_Calculator!$C$9&lt;&gt;"N/A",Tariff_Calculator!$C$9*Munka2!T14,"N/A")</f>
        <v>N/A</v>
      </c>
    </row>
    <row r="27" spans="1:10" x14ac:dyDescent="0.25">
      <c r="A27" s="10" t="s">
        <v>20</v>
      </c>
      <c r="B27" s="77">
        <f>IF(Tariff_Calculator!$A$9&lt;&gt;"N/A",Tariff_Calculator!$A$9*Munka2!Q14,"N/A")</f>
        <v>197.34176900000003</v>
      </c>
      <c r="C27" s="77">
        <f>$B$3*VLOOKUP($B$2,Munka2!$B$3:$C$20,2,0)*Munka2!R14</f>
        <v>178.22329841928004</v>
      </c>
      <c r="D27" s="77" t="str">
        <f>IF(Tariff_Calculator!$C$9&lt;&gt;"N/A",Tariff_Calculator!$C$9*Munka2!Q14,"N/A")</f>
        <v>N/A</v>
      </c>
      <c r="F27" s="10" t="s">
        <v>20</v>
      </c>
      <c r="G27" s="77">
        <f>IF(Tariff_Calculator!$A$9&lt;&gt;"N/A",Tariff_Calculator!$A$9*Munka2!T14,"N/A")</f>
        <v>10.393421999999999</v>
      </c>
      <c r="H27" s="77">
        <f>$B$3*VLOOKUP($B$2,Munka2!$B$3:$C$20,2,0)*Munka2!U14</f>
        <v>9.3865072766399997</v>
      </c>
      <c r="I27" s="27" t="str">
        <f>IF(Tariff_Calculator!$C$9&lt;&gt;"N/A",Tariff_Calculator!$C$9*Munka2!T15,"N/A")</f>
        <v>N/A</v>
      </c>
    </row>
    <row r="29" spans="1:10" ht="18.75" x14ac:dyDescent="0.3">
      <c r="A29" s="85" t="s">
        <v>136</v>
      </c>
      <c r="B29" s="85"/>
      <c r="C29" s="85"/>
      <c r="D29" s="85"/>
    </row>
    <row r="30" spans="1:10" ht="18.75" x14ac:dyDescent="0.3">
      <c r="A30" s="9" t="s">
        <v>78</v>
      </c>
      <c r="B30" s="37">
        <v>1</v>
      </c>
      <c r="C30" s="9"/>
      <c r="D30" s="9"/>
      <c r="G30" s="68"/>
    </row>
    <row r="31" spans="1:10" ht="45" x14ac:dyDescent="0.25">
      <c r="A31" s="5" t="s">
        <v>50</v>
      </c>
      <c r="B31" s="75" t="s">
        <v>113</v>
      </c>
      <c r="C31" s="75" t="s">
        <v>114</v>
      </c>
      <c r="D31" s="75" t="s">
        <v>115</v>
      </c>
      <c r="G31" s="68"/>
    </row>
    <row r="32" spans="1:10" x14ac:dyDescent="0.25">
      <c r="A32" s="7" t="s">
        <v>9</v>
      </c>
      <c r="B32" s="76">
        <f>IF(Tariff_Calculator!$A$9&lt;&gt;"N/A",Tariff_Calculator!$A$9*Munka2!Q19*$B$30,"N/A")</f>
        <v>0.67956990000000006</v>
      </c>
      <c r="C32" s="76">
        <f>$B$3*VLOOKUP($B$2,Munka2!$B$3:$C$20,2,0)*Munka2!R19*$B$30</f>
        <v>0.61373316808800005</v>
      </c>
      <c r="D32" s="76" t="str">
        <f>IF(Tariff_Calculator!$C$9&lt;&gt;"N/A",Tariff_Calculator!$C$9*Munka2!Q19*$B$30,"N/A")</f>
        <v>N/A</v>
      </c>
      <c r="G32" s="62"/>
    </row>
    <row r="33" spans="1:7" x14ac:dyDescent="0.25">
      <c r="A33" s="10" t="s">
        <v>10</v>
      </c>
      <c r="B33" s="77">
        <f>IF(Tariff_Calculator!$A$9&lt;&gt;"N/A",Tariff_Calculator!$A$9*Munka2!Q20*$B$30,"N/A")</f>
        <v>0.53299600000000003</v>
      </c>
      <c r="C33" s="77">
        <f>$B$3*VLOOKUP($B$2,Munka2!$B$3:$C$20,2,0)*Munka2!R20*B30</f>
        <v>0.48135934752000009</v>
      </c>
      <c r="D33" s="77" t="str">
        <f>IF(Tariff_Calculator!$C$9&lt;&gt;"N/A",Tariff_Calculator!$C$9*Munka2!Q20*$B$30,"N/A")</f>
        <v>N/A</v>
      </c>
      <c r="G33" s="68"/>
    </row>
    <row r="34" spans="1:7" x14ac:dyDescent="0.25">
      <c r="A34" s="7" t="s">
        <v>11</v>
      </c>
      <c r="B34" s="76">
        <f>IF(Tariff_Calculator!$A$9&lt;&gt;"N/A",Tariff_Calculator!$A$9*Munka2!Q21*$B$30,"N/A")</f>
        <v>0.51967109999999994</v>
      </c>
      <c r="C34" s="76">
        <f>$B$3*VLOOKUP($B$2,Munka2!$B$3:$C$20,2,0)*Munka2!R21*B30</f>
        <v>0.46932536383200002</v>
      </c>
      <c r="D34" s="76" t="str">
        <f>IF(Tariff_Calculator!$C$9&lt;&gt;"N/A",Tariff_Calculator!$C$9*Munka2!Q21*$B$30,"N/A")</f>
        <v>N/A</v>
      </c>
    </row>
    <row r="35" spans="1:7" x14ac:dyDescent="0.25">
      <c r="A35" s="10" t="s">
        <v>12</v>
      </c>
      <c r="B35" s="77">
        <f>IF(Tariff_Calculator!$A$9&lt;&gt;"N/A",Tariff_Calculator!$A$9*Munka2!Q22*$B$30,"N/A")</f>
        <v>0.41307189999999999</v>
      </c>
      <c r="C35" s="77">
        <f>$B$3*VLOOKUP($B$2,Munka2!$B$3:$C$20,2,0)*Munka2!R22*B30</f>
        <v>0.373053494328</v>
      </c>
      <c r="D35" s="77" t="str">
        <f>IF(Tariff_Calculator!$C$9&lt;&gt;"N/A",Tariff_Calculator!$C$9*Munka2!Q22*$B$30,"N/A")</f>
        <v>N/A</v>
      </c>
    </row>
    <row r="36" spans="1:7" x14ac:dyDescent="0.25">
      <c r="A36" s="7" t="s">
        <v>13</v>
      </c>
      <c r="B36" s="76">
        <f>IF(Tariff_Calculator!$A$9&lt;&gt;"N/A",Tariff_Calculator!$A$9*Munka2!Q23*$B$30,"N/A")</f>
        <v>0.30647269999999999</v>
      </c>
      <c r="C36" s="76">
        <f>$B$3*VLOOKUP($B$2,Munka2!$B$3:$C$20,2,0)*Munka2!R23*B30</f>
        <v>0.27678162482400004</v>
      </c>
      <c r="D36" s="76" t="str">
        <f>IF(Tariff_Calculator!$C$9&lt;&gt;"N/A",Tariff_Calculator!$C$9*Munka2!Q23*$B$30,"N/A")</f>
        <v>N/A</v>
      </c>
    </row>
    <row r="37" spans="1:7" x14ac:dyDescent="0.25">
      <c r="A37" s="10" t="s">
        <v>14</v>
      </c>
      <c r="B37" s="77">
        <f>IF(Tariff_Calculator!$A$9&lt;&gt;"N/A",Tariff_Calculator!$A$9*Munka2!Q24*$B$30,"N/A")</f>
        <v>0.31979760000000002</v>
      </c>
      <c r="C37" s="77">
        <f>$B$3*VLOOKUP($B$2,Munka2!$B$3:$C$20,2,0)*Munka2!R24*B30</f>
        <v>0.288815608512</v>
      </c>
      <c r="D37" s="77" t="str">
        <f>IF(Tariff_Calculator!$C$9&lt;&gt;"N/A",Tariff_Calculator!$C$9*Munka2!Q24*$B$30,"N/A")</f>
        <v>N/A</v>
      </c>
    </row>
    <row r="38" spans="1:7" x14ac:dyDescent="0.25">
      <c r="A38" s="7" t="s">
        <v>15</v>
      </c>
      <c r="B38" s="76">
        <f>IF(Tariff_Calculator!$A$9&lt;&gt;"N/A",Tariff_Calculator!$A$9*Munka2!Q25*$B$30,"N/A")</f>
        <v>0.37309719999999996</v>
      </c>
      <c r="C38" s="76">
        <f>$B$3*VLOOKUP($B$2,Munka2!$B$3:$C$20,2,0)*Munka2!R25*B30</f>
        <v>0.33695154326399995</v>
      </c>
      <c r="D38" s="76" t="str">
        <f>IF(Tariff_Calculator!$C$9&lt;&gt;"N/A",Tariff_Calculator!$C$9*Munka2!Q25*$B$30,"N/A")</f>
        <v>N/A</v>
      </c>
    </row>
    <row r="39" spans="1:7" x14ac:dyDescent="0.25">
      <c r="A39" s="10" t="s">
        <v>16</v>
      </c>
      <c r="B39" s="77">
        <f>IF(Tariff_Calculator!$A$9&lt;&gt;"N/A",Tariff_Calculator!$A$9*Munka2!Q26*$B$30,"N/A")</f>
        <v>0.37309719999999996</v>
      </c>
      <c r="C39" s="77">
        <f>$B$3*VLOOKUP($B$2,Munka2!$B$3:$C$20,2,0)*Munka2!R26*B30</f>
        <v>0.33695154326399995</v>
      </c>
      <c r="D39" s="77" t="str">
        <f>IF(Tariff_Calculator!$C$9&lt;&gt;"N/A",Tariff_Calculator!$C$9*Munka2!Q26*$B$30,"N/A")</f>
        <v>N/A</v>
      </c>
    </row>
    <row r="40" spans="1:7" x14ac:dyDescent="0.25">
      <c r="A40" s="7" t="s">
        <v>17</v>
      </c>
      <c r="B40" s="76">
        <f>IF(Tariff_Calculator!$A$9&lt;&gt;"N/A",Tariff_Calculator!$A$9*Munka2!Q27*$B$30,"N/A")</f>
        <v>0.37309719999999996</v>
      </c>
      <c r="C40" s="76">
        <f>$B$3*VLOOKUP($B$2,Munka2!$B$3:$C$20,2,0)*Munka2!R27*B30</f>
        <v>0.33695154326399995</v>
      </c>
      <c r="D40" s="76" t="str">
        <f>IF(Tariff_Calculator!$C$9&lt;&gt;"N/A",Tariff_Calculator!$C$9*Munka2!Q27*$B$30,"N/A")</f>
        <v>N/A</v>
      </c>
    </row>
    <row r="41" spans="1:7" x14ac:dyDescent="0.25">
      <c r="A41" s="10" t="s">
        <v>137</v>
      </c>
      <c r="B41" s="77">
        <f>IF(Tariff_Calculator!$A$9&lt;&gt;"N/A",Tariff_Calculator!$A$9*Munka2!Q28*$B$30,"N/A")</f>
        <v>0.42639680000000002</v>
      </c>
      <c r="C41" s="77">
        <f>$B$3*VLOOKUP($B$2,Munka2!$B$3:$C$20,2,0)*Munka2!R28*B30</f>
        <v>0.38508747801600002</v>
      </c>
      <c r="D41" s="77" t="str">
        <f>IF(Tariff_Calculator!$C$9&lt;&gt;"N/A",Tariff_Calculator!$C$9*Munka2!Q28*$B$30,"N/A")</f>
        <v>N/A</v>
      </c>
    </row>
    <row r="42" spans="1:7" x14ac:dyDescent="0.25">
      <c r="A42" s="7" t="s">
        <v>19</v>
      </c>
      <c r="B42" s="76">
        <f>IF(Tariff_Calculator!$A$9&lt;&gt;"N/A",Tariff_Calculator!$A$9*Munka2!Q29*$B$30,"N/A")</f>
        <v>0.4930213</v>
      </c>
      <c r="C42" s="76">
        <f>$B$3*VLOOKUP($B$2,Munka2!$B$3:$C$20,2,0)*Munka2!R29*B30</f>
        <v>0.44525739645599999</v>
      </c>
      <c r="D42" s="76" t="str">
        <f>IF(Tariff_Calculator!$C$9&lt;&gt;"N/A",Tariff_Calculator!$C$9*Munka2!Q29*$B$30,"N/A")</f>
        <v>N/A</v>
      </c>
    </row>
    <row r="43" spans="1:7" x14ac:dyDescent="0.25">
      <c r="A43" s="10" t="s">
        <v>20</v>
      </c>
      <c r="B43" s="77">
        <f>IF(Tariff_Calculator!$A$9&lt;&gt;"N/A",Tariff_Calculator!$A$9*Munka2!Q30*$B$30,"N/A")</f>
        <v>0.66624499999999998</v>
      </c>
      <c r="C43" s="77">
        <f>$B$3*VLOOKUP($B$2,Munka2!$B$3:$C$20,2,0)*Munka2!R30*B30</f>
        <v>0.60169918440000003</v>
      </c>
      <c r="D43" s="77" t="str">
        <f>IF(Tariff_Calculator!$C$9&lt;&gt;"N/A",Tariff_Calculator!$C$9*Munka2!Q30*$B$30,"N/A")</f>
        <v>N/A</v>
      </c>
    </row>
    <row r="44" spans="1:7" x14ac:dyDescent="0.25">
      <c r="A44" s="29"/>
      <c r="B44" s="30"/>
      <c r="C44" s="31"/>
      <c r="D44" s="30"/>
    </row>
    <row r="45" spans="1:7" x14ac:dyDescent="0.25">
      <c r="A45" s="24" t="s">
        <v>135</v>
      </c>
    </row>
  </sheetData>
  <sheetProtection selectLockedCells="1"/>
  <mergeCells count="8">
    <mergeCell ref="A1:C1"/>
    <mergeCell ref="A7:D7"/>
    <mergeCell ref="F7:I7"/>
    <mergeCell ref="A29:D29"/>
    <mergeCell ref="J7:M7"/>
    <mergeCell ref="A14:D14"/>
    <mergeCell ref="F14:I14"/>
    <mergeCell ref="A5:B5"/>
  </mergeCells>
  <pageMargins left="0.7" right="0.7" top="0.75" bottom="0.75" header="0.3" footer="0.3"/>
  <pageSetup paperSize="9" scale="36" orientation="portrait" r:id="rId1"/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378F0B-EEE2-49F2-92FF-2DA31517BC57}">
          <x14:formula1>
            <xm:f>Munka2!$W$3:$W$28</xm:f>
          </x14:formula1>
          <xm:sqref>B30</xm:sqref>
        </x14:dataValidation>
        <x14:dataValidation type="list" allowBlank="1" showInputMessage="1" showErrorMessage="1" xr:uid="{00000000-0002-0000-0000-000000000000}">
          <x14:formula1>
            <xm:f>Munka2!$B$3:$B$20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41"/>
  <sheetViews>
    <sheetView windowProtection="1" tabSelected="1" zoomScaleNormal="100" workbookViewId="0">
      <selection activeCell="A41" sqref="A41"/>
    </sheetView>
  </sheetViews>
  <sheetFormatPr defaultRowHeight="15" x14ac:dyDescent="0.25"/>
  <cols>
    <col min="1" max="1" width="41.42578125" customWidth="1"/>
    <col min="2" max="2" width="15.7109375" customWidth="1"/>
    <col min="3" max="3" width="13.140625" customWidth="1"/>
    <col min="4" max="4" width="11.7109375" customWidth="1"/>
    <col min="5" max="5" width="12.28515625" customWidth="1"/>
    <col min="6" max="6" width="13" customWidth="1"/>
    <col min="7" max="7" width="15.5703125" customWidth="1"/>
    <col min="8" max="8" width="13.7109375" customWidth="1"/>
    <col min="9" max="9" width="12.140625" customWidth="1"/>
    <col min="10" max="10" width="13.42578125" customWidth="1"/>
    <col min="11" max="11" width="12.7109375" customWidth="1"/>
    <col min="12" max="12" width="11.85546875" customWidth="1"/>
    <col min="13" max="13" width="12" customWidth="1"/>
  </cols>
  <sheetData>
    <row r="3" spans="1:7" ht="18.75" x14ac:dyDescent="0.3">
      <c r="A3" s="100" t="s">
        <v>54</v>
      </c>
      <c r="B3" s="85" t="s">
        <v>63</v>
      </c>
      <c r="C3" s="85"/>
      <c r="D3" s="93" t="s">
        <v>64</v>
      </c>
      <c r="E3" s="103"/>
      <c r="F3" s="93" t="s">
        <v>103</v>
      </c>
      <c r="G3" s="94"/>
    </row>
    <row r="4" spans="1:7" ht="18.75" x14ac:dyDescent="0.3">
      <c r="A4" s="101"/>
      <c r="B4" s="85" t="s">
        <v>70</v>
      </c>
      <c r="C4" s="106"/>
      <c r="D4" s="104"/>
      <c r="E4" s="105"/>
      <c r="F4" s="95"/>
      <c r="G4" s="96"/>
    </row>
    <row r="5" spans="1:7" ht="18.75" x14ac:dyDescent="0.25">
      <c r="A5" s="102"/>
      <c r="B5" s="17" t="s">
        <v>65</v>
      </c>
      <c r="C5" s="17" t="s">
        <v>106</v>
      </c>
      <c r="D5" s="14"/>
      <c r="E5" s="15"/>
      <c r="F5" s="97"/>
      <c r="G5" s="98"/>
    </row>
    <row r="6" spans="1:7" x14ac:dyDescent="0.25">
      <c r="A6" s="12" t="s">
        <v>40</v>
      </c>
      <c r="B6" s="16">
        <v>1332.49</v>
      </c>
      <c r="C6" s="53">
        <v>0</v>
      </c>
      <c r="D6" s="88">
        <v>2</v>
      </c>
      <c r="E6" s="88">
        <v>2</v>
      </c>
      <c r="F6" s="92">
        <v>9.6879999999999994E-2</v>
      </c>
      <c r="G6" s="92"/>
    </row>
    <row r="7" spans="1:7" x14ac:dyDescent="0.25">
      <c r="A7" s="13" t="s">
        <v>107</v>
      </c>
      <c r="B7" s="54">
        <v>1263.18</v>
      </c>
      <c r="C7" s="54" t="s">
        <v>39</v>
      </c>
      <c r="D7" s="87">
        <v>2</v>
      </c>
      <c r="E7" s="87"/>
      <c r="F7" s="89">
        <v>0</v>
      </c>
      <c r="G7" s="89"/>
    </row>
    <row r="8" spans="1:7" x14ac:dyDescent="0.25">
      <c r="A8" s="12" t="s">
        <v>84</v>
      </c>
      <c r="B8" s="70">
        <v>1332.49</v>
      </c>
      <c r="C8" s="53" t="s">
        <v>39</v>
      </c>
      <c r="D8" s="88">
        <v>2</v>
      </c>
      <c r="E8" s="88">
        <v>2</v>
      </c>
      <c r="F8" s="91">
        <v>0</v>
      </c>
      <c r="G8" s="91"/>
    </row>
    <row r="9" spans="1:7" x14ac:dyDescent="0.25">
      <c r="A9" s="13" t="s">
        <v>85</v>
      </c>
      <c r="B9" s="69">
        <v>1263.18</v>
      </c>
      <c r="C9" s="54" t="s">
        <v>39</v>
      </c>
      <c r="D9" s="87">
        <v>2</v>
      </c>
      <c r="E9" s="87"/>
      <c r="F9" s="99">
        <v>6.7449999999999996E-2</v>
      </c>
      <c r="G9" s="99"/>
    </row>
    <row r="10" spans="1:7" x14ac:dyDescent="0.25">
      <c r="A10" s="12" t="s">
        <v>46</v>
      </c>
      <c r="B10" s="70">
        <v>1332.49</v>
      </c>
      <c r="C10" s="53" t="s">
        <v>39</v>
      </c>
      <c r="D10" s="88">
        <v>2</v>
      </c>
      <c r="E10" s="88">
        <v>2</v>
      </c>
      <c r="F10" s="92">
        <v>0.15673999999999999</v>
      </c>
      <c r="G10" s="92"/>
    </row>
    <row r="11" spans="1:7" x14ac:dyDescent="0.25">
      <c r="A11" s="13" t="s">
        <v>47</v>
      </c>
      <c r="B11" s="69">
        <v>1263.18</v>
      </c>
      <c r="C11" s="54" t="s">
        <v>39</v>
      </c>
      <c r="D11" s="87">
        <v>2</v>
      </c>
      <c r="E11" s="87">
        <v>2</v>
      </c>
      <c r="F11" s="99">
        <v>0</v>
      </c>
      <c r="G11" s="99"/>
    </row>
    <row r="12" spans="1:7" x14ac:dyDescent="0.25">
      <c r="A12" s="12" t="s">
        <v>41</v>
      </c>
      <c r="B12" s="70">
        <v>1332.49</v>
      </c>
      <c r="C12" s="53" t="s">
        <v>39</v>
      </c>
      <c r="D12" s="88">
        <v>2</v>
      </c>
      <c r="E12" s="88">
        <v>2</v>
      </c>
      <c r="F12" s="91">
        <v>0</v>
      </c>
      <c r="G12" s="91"/>
    </row>
    <row r="13" spans="1:7" x14ac:dyDescent="0.25">
      <c r="A13" s="13" t="s">
        <v>42</v>
      </c>
      <c r="B13" s="69">
        <v>1263.18</v>
      </c>
      <c r="C13" s="54" t="s">
        <v>39</v>
      </c>
      <c r="D13" s="87">
        <v>2</v>
      </c>
      <c r="E13" s="87">
        <v>2</v>
      </c>
      <c r="F13" s="89">
        <v>0</v>
      </c>
      <c r="G13" s="89"/>
    </row>
    <row r="14" spans="1:7" x14ac:dyDescent="0.25">
      <c r="A14" s="12" t="s">
        <v>45</v>
      </c>
      <c r="B14" s="53">
        <v>1263.18</v>
      </c>
      <c r="C14" s="53" t="s">
        <v>39</v>
      </c>
      <c r="D14" s="88">
        <v>2</v>
      </c>
      <c r="E14" s="88">
        <v>2</v>
      </c>
      <c r="F14" s="91">
        <v>0</v>
      </c>
      <c r="G14" s="91"/>
    </row>
    <row r="15" spans="1:7" x14ac:dyDescent="0.25">
      <c r="A15" s="13" t="s">
        <v>102</v>
      </c>
      <c r="B15" s="69">
        <v>1332.49</v>
      </c>
      <c r="C15" s="54" t="s">
        <v>39</v>
      </c>
      <c r="D15" s="87">
        <v>2</v>
      </c>
      <c r="E15" s="87">
        <v>2</v>
      </c>
      <c r="F15" s="90">
        <v>4.5399999999999998E-3</v>
      </c>
      <c r="G15" s="90"/>
    </row>
    <row r="16" spans="1:7" x14ac:dyDescent="0.25">
      <c r="A16" s="12" t="s">
        <v>104</v>
      </c>
      <c r="B16" s="53">
        <v>1263.18</v>
      </c>
      <c r="C16" s="53" t="s">
        <v>39</v>
      </c>
      <c r="D16" s="88">
        <v>2</v>
      </c>
      <c r="E16" s="88">
        <v>2</v>
      </c>
      <c r="F16" s="91">
        <v>0</v>
      </c>
      <c r="G16" s="91"/>
    </row>
    <row r="17" spans="1:13" x14ac:dyDescent="0.25">
      <c r="A17" s="13" t="s">
        <v>81</v>
      </c>
      <c r="B17" s="69">
        <v>1332.49</v>
      </c>
      <c r="C17" s="54" t="s">
        <v>39</v>
      </c>
      <c r="D17" s="87">
        <v>2</v>
      </c>
      <c r="E17" s="87"/>
      <c r="F17" s="89">
        <v>0</v>
      </c>
      <c r="G17" s="89"/>
    </row>
    <row r="18" spans="1:13" x14ac:dyDescent="0.25">
      <c r="A18" s="12" t="s">
        <v>82</v>
      </c>
      <c r="B18" s="53">
        <v>1263.18</v>
      </c>
      <c r="C18" s="53" t="s">
        <v>39</v>
      </c>
      <c r="D18" s="88">
        <v>2</v>
      </c>
      <c r="E18" s="88"/>
      <c r="F18" s="92">
        <v>4.897E-2</v>
      </c>
      <c r="G18" s="92"/>
    </row>
    <row r="19" spans="1:13" x14ac:dyDescent="0.25">
      <c r="A19" s="13" t="s">
        <v>60</v>
      </c>
      <c r="B19" s="54">
        <v>133.25</v>
      </c>
      <c r="C19" s="54" t="s">
        <v>39</v>
      </c>
      <c r="D19" s="87">
        <v>1</v>
      </c>
      <c r="E19" s="87">
        <v>2</v>
      </c>
      <c r="F19" s="89">
        <v>0</v>
      </c>
      <c r="G19" s="89"/>
    </row>
    <row r="20" spans="1:13" x14ac:dyDescent="0.25">
      <c r="A20" s="12" t="s">
        <v>43</v>
      </c>
      <c r="B20" s="53">
        <v>1332.49</v>
      </c>
      <c r="C20" s="53">
        <v>1263.18</v>
      </c>
      <c r="D20" s="88">
        <v>1</v>
      </c>
      <c r="E20" s="88">
        <v>2</v>
      </c>
      <c r="F20" s="91">
        <v>0</v>
      </c>
      <c r="G20" s="91"/>
    </row>
    <row r="21" spans="1:13" x14ac:dyDescent="0.25">
      <c r="A21" s="13" t="s">
        <v>62</v>
      </c>
      <c r="B21" s="54">
        <v>1263.18</v>
      </c>
      <c r="C21" s="54">
        <v>1332.49</v>
      </c>
      <c r="D21" s="87">
        <v>2</v>
      </c>
      <c r="E21" s="87">
        <v>2</v>
      </c>
      <c r="F21" s="89">
        <v>0</v>
      </c>
      <c r="G21" s="89"/>
    </row>
    <row r="22" spans="1:13" x14ac:dyDescent="0.25">
      <c r="A22" s="12" t="s">
        <v>61</v>
      </c>
      <c r="B22" s="53">
        <v>0</v>
      </c>
      <c r="C22" s="53" t="s">
        <v>39</v>
      </c>
      <c r="D22" s="88">
        <v>1</v>
      </c>
      <c r="E22" s="88">
        <v>2</v>
      </c>
      <c r="F22" s="91">
        <v>0</v>
      </c>
      <c r="G22" s="91"/>
    </row>
    <row r="23" spans="1:13" x14ac:dyDescent="0.25">
      <c r="A23" s="13" t="s">
        <v>44</v>
      </c>
      <c r="B23" s="54">
        <v>1263.18</v>
      </c>
      <c r="C23" s="54" t="s">
        <v>39</v>
      </c>
      <c r="D23" s="87">
        <v>1</v>
      </c>
      <c r="E23" s="87">
        <v>2</v>
      </c>
      <c r="F23" s="89">
        <v>0</v>
      </c>
      <c r="G23" s="89"/>
    </row>
    <row r="26" spans="1:13" ht="18.75" x14ac:dyDescent="0.3">
      <c r="A26" s="18" t="s">
        <v>64</v>
      </c>
      <c r="B26" s="11"/>
      <c r="C26" s="11"/>
      <c r="D26" s="11"/>
      <c r="E26" s="11"/>
    </row>
    <row r="27" spans="1:13" ht="15.75" x14ac:dyDescent="0.25">
      <c r="A27" s="19"/>
      <c r="B27" s="20" t="s">
        <v>3</v>
      </c>
      <c r="C27" s="20" t="s">
        <v>4</v>
      </c>
      <c r="D27" s="20" t="s">
        <v>5</v>
      </c>
      <c r="E27" s="20" t="s">
        <v>2</v>
      </c>
      <c r="F27" s="50"/>
      <c r="G27" s="50"/>
      <c r="H27" s="50"/>
      <c r="I27" s="50"/>
      <c r="J27" s="50"/>
      <c r="K27" s="50"/>
      <c r="L27" s="50"/>
      <c r="M27" s="50"/>
    </row>
    <row r="28" spans="1:13" x14ac:dyDescent="0.25">
      <c r="A28" s="71" t="s">
        <v>66</v>
      </c>
      <c r="B28" s="72">
        <v>0.26750000000000002</v>
      </c>
      <c r="C28" s="72">
        <v>0.26750000000000002</v>
      </c>
      <c r="D28" s="72">
        <v>0.26750000000000002</v>
      </c>
      <c r="E28" s="72">
        <v>0.26750000000000002</v>
      </c>
      <c r="F28" s="51"/>
      <c r="G28" s="51"/>
      <c r="H28" s="51"/>
      <c r="I28" s="51"/>
      <c r="J28" s="51"/>
      <c r="K28" s="51"/>
      <c r="L28" s="51"/>
      <c r="M28" s="51"/>
    </row>
    <row r="29" spans="1:13" x14ac:dyDescent="0.25">
      <c r="A29" s="71" t="s">
        <v>67</v>
      </c>
      <c r="B29" s="72">
        <v>0.3382</v>
      </c>
      <c r="C29" s="72">
        <v>0.2051</v>
      </c>
      <c r="D29" s="72">
        <v>0.22550000000000001</v>
      </c>
      <c r="E29" s="72">
        <v>0.31769999999999998</v>
      </c>
      <c r="F29" s="52"/>
      <c r="G29" s="52"/>
      <c r="H29" s="52"/>
      <c r="I29" s="52"/>
      <c r="J29" s="52"/>
      <c r="K29" s="52"/>
      <c r="L29" s="52"/>
      <c r="M29" s="52"/>
    </row>
    <row r="31" spans="1:13" ht="15.75" x14ac:dyDescent="0.25">
      <c r="A31" s="19"/>
      <c r="B31" s="20" t="s">
        <v>9</v>
      </c>
      <c r="C31" s="20" t="s">
        <v>10</v>
      </c>
      <c r="D31" s="20" t="s">
        <v>11</v>
      </c>
      <c r="E31" s="20" t="s">
        <v>12</v>
      </c>
      <c r="F31" s="20" t="s">
        <v>13</v>
      </c>
      <c r="G31" s="20" t="s">
        <v>14</v>
      </c>
      <c r="H31" s="20" t="s">
        <v>15</v>
      </c>
      <c r="I31" s="20" t="s">
        <v>16</v>
      </c>
      <c r="J31" s="20" t="s">
        <v>17</v>
      </c>
      <c r="K31" s="20" t="s">
        <v>137</v>
      </c>
      <c r="L31" s="20" t="s">
        <v>19</v>
      </c>
      <c r="M31" s="20" t="s">
        <v>20</v>
      </c>
    </row>
    <row r="32" spans="1:13" x14ac:dyDescent="0.25">
      <c r="A32" s="71" t="s">
        <v>68</v>
      </c>
      <c r="B32" s="73">
        <v>9.7500000000000003E-2</v>
      </c>
      <c r="C32" s="73">
        <v>9.7500000000000003E-2</v>
      </c>
      <c r="D32" s="73">
        <v>9.7500000000000003E-2</v>
      </c>
      <c r="E32" s="73">
        <v>9.7500000000000003E-2</v>
      </c>
      <c r="F32" s="73">
        <v>9.7500000000000003E-2</v>
      </c>
      <c r="G32" s="73">
        <v>9.7500000000000003E-2</v>
      </c>
      <c r="H32" s="73">
        <v>9.7500000000000003E-2</v>
      </c>
      <c r="I32" s="73">
        <v>9.7500000000000003E-2</v>
      </c>
      <c r="J32" s="73">
        <v>9.7500000000000003E-2</v>
      </c>
      <c r="K32" s="73">
        <v>9.7500000000000003E-2</v>
      </c>
      <c r="L32" s="73">
        <v>9.7500000000000003E-2</v>
      </c>
      <c r="M32" s="73">
        <v>9.7500000000000003E-2</v>
      </c>
    </row>
    <row r="33" spans="1:13" x14ac:dyDescent="0.25">
      <c r="A33" s="71" t="s">
        <v>69</v>
      </c>
      <c r="B33" s="73">
        <v>0.14910000000000001</v>
      </c>
      <c r="C33" s="73">
        <v>0.1071</v>
      </c>
      <c r="D33" s="73">
        <v>0.1145</v>
      </c>
      <c r="E33" s="73">
        <v>8.8400000000000006E-2</v>
      </c>
      <c r="F33" s="73">
        <v>6.8599999999999994E-2</v>
      </c>
      <c r="G33" s="73">
        <v>6.7100000000000007E-2</v>
      </c>
      <c r="H33" s="73">
        <v>8.1699999999999995E-2</v>
      </c>
      <c r="I33" s="73">
        <v>8.3500000000000005E-2</v>
      </c>
      <c r="J33" s="73">
        <v>8.1299999999999997E-2</v>
      </c>
      <c r="K33" s="73">
        <v>9.5500000000000002E-2</v>
      </c>
      <c r="L33" s="73">
        <v>0.1042</v>
      </c>
      <c r="M33" s="73">
        <v>0.14810000000000001</v>
      </c>
    </row>
    <row r="35" spans="1:13" ht="15.75" x14ac:dyDescent="0.25">
      <c r="A35" s="19"/>
      <c r="B35" s="20" t="s">
        <v>9</v>
      </c>
      <c r="C35" s="20" t="s">
        <v>10</v>
      </c>
      <c r="D35" s="20" t="s">
        <v>11</v>
      </c>
      <c r="E35" s="20" t="s">
        <v>12</v>
      </c>
      <c r="F35" s="20" t="s">
        <v>13</v>
      </c>
      <c r="G35" s="20" t="s">
        <v>14</v>
      </c>
      <c r="H35" s="20" t="s">
        <v>15</v>
      </c>
      <c r="I35" s="20" t="s">
        <v>16</v>
      </c>
      <c r="J35" s="20" t="s">
        <v>17</v>
      </c>
      <c r="K35" s="20" t="s">
        <v>137</v>
      </c>
      <c r="L35" s="20" t="s">
        <v>19</v>
      </c>
      <c r="M35" s="20" t="s">
        <v>20</v>
      </c>
    </row>
    <row r="36" spans="1:13" x14ac:dyDescent="0.25">
      <c r="A36" s="71" t="s">
        <v>79</v>
      </c>
      <c r="B36" s="73">
        <v>5.1999999999999998E-3</v>
      </c>
      <c r="C36" s="73">
        <v>5.1999999999999998E-3</v>
      </c>
      <c r="D36" s="73">
        <v>5.1999999999999998E-3</v>
      </c>
      <c r="E36" s="73">
        <v>5.1999999999999998E-3</v>
      </c>
      <c r="F36" s="73">
        <v>5.1999999999999998E-3</v>
      </c>
      <c r="G36" s="73">
        <v>5.1999999999999998E-3</v>
      </c>
      <c r="H36" s="73">
        <v>5.1999999999999998E-3</v>
      </c>
      <c r="I36" s="73">
        <v>5.1999999999999998E-3</v>
      </c>
      <c r="J36" s="73">
        <v>5.1999999999999998E-3</v>
      </c>
      <c r="K36" s="73">
        <v>5.1999999999999998E-3</v>
      </c>
      <c r="L36" s="73">
        <v>5.1999999999999998E-3</v>
      </c>
      <c r="M36" s="73">
        <v>5.1999999999999998E-3</v>
      </c>
    </row>
    <row r="37" spans="1:13" x14ac:dyDescent="0.25">
      <c r="A37" s="71" t="s">
        <v>80</v>
      </c>
      <c r="B37" s="73">
        <v>7.7999999999999996E-3</v>
      </c>
      <c r="C37" s="73">
        <v>6.1999999999999998E-3</v>
      </c>
      <c r="D37" s="73">
        <v>6.0000000000000001E-3</v>
      </c>
      <c r="E37" s="73">
        <v>4.7999999999999996E-3</v>
      </c>
      <c r="F37" s="73">
        <v>3.5999999999999999E-3</v>
      </c>
      <c r="G37" s="73">
        <v>3.5999999999999999E-3</v>
      </c>
      <c r="H37" s="73">
        <v>4.3E-3</v>
      </c>
      <c r="I37" s="73">
        <v>4.4000000000000003E-3</v>
      </c>
      <c r="J37" s="73">
        <v>4.4000000000000003E-3</v>
      </c>
      <c r="K37" s="73">
        <v>5.0000000000000001E-3</v>
      </c>
      <c r="L37" s="73">
        <v>5.5999999999999999E-3</v>
      </c>
      <c r="M37" s="73">
        <v>7.7999999999999996E-3</v>
      </c>
    </row>
    <row r="39" spans="1:13" ht="15.75" x14ac:dyDescent="0.25">
      <c r="A39" s="19"/>
      <c r="B39" s="20" t="s">
        <v>9</v>
      </c>
      <c r="C39" s="20" t="s">
        <v>10</v>
      </c>
      <c r="D39" s="20" t="s">
        <v>11</v>
      </c>
      <c r="E39" s="20" t="s">
        <v>12</v>
      </c>
      <c r="F39" s="20" t="s">
        <v>13</v>
      </c>
      <c r="G39" s="20" t="s">
        <v>14</v>
      </c>
      <c r="H39" s="20" t="s">
        <v>15</v>
      </c>
      <c r="I39" s="20" t="s">
        <v>16</v>
      </c>
      <c r="J39" s="20" t="s">
        <v>17</v>
      </c>
      <c r="K39" s="20" t="s">
        <v>137</v>
      </c>
      <c r="L39" s="20" t="s">
        <v>19</v>
      </c>
      <c r="M39" s="20" t="s">
        <v>20</v>
      </c>
    </row>
    <row r="40" spans="1:13" x14ac:dyDescent="0.25">
      <c r="A40" s="71" t="s">
        <v>139</v>
      </c>
      <c r="B40" s="74">
        <v>3.4000000000000002E-4</v>
      </c>
      <c r="C40" s="74">
        <v>3.4000000000000002E-4</v>
      </c>
      <c r="D40" s="74">
        <v>3.4000000000000002E-4</v>
      </c>
      <c r="E40" s="74">
        <v>3.4000000000000002E-4</v>
      </c>
      <c r="F40" s="74">
        <v>3.4000000000000002E-4</v>
      </c>
      <c r="G40" s="74">
        <v>3.4000000000000002E-4</v>
      </c>
      <c r="H40" s="74">
        <v>3.4000000000000002E-4</v>
      </c>
      <c r="I40" s="74">
        <v>3.4000000000000002E-4</v>
      </c>
      <c r="J40" s="74">
        <v>3.4000000000000002E-4</v>
      </c>
      <c r="K40" s="74">
        <v>3.4000000000000002E-4</v>
      </c>
      <c r="L40" s="74">
        <v>3.4000000000000002E-4</v>
      </c>
      <c r="M40" s="74">
        <v>3.4000000000000002E-4</v>
      </c>
    </row>
    <row r="41" spans="1:13" x14ac:dyDescent="0.25">
      <c r="A41" s="71" t="s">
        <v>140</v>
      </c>
      <c r="B41" s="74">
        <v>5.1000000000000004E-4</v>
      </c>
      <c r="C41" s="74">
        <v>4.0000000000000002E-4</v>
      </c>
      <c r="D41" s="74">
        <v>3.8999999999999999E-4</v>
      </c>
      <c r="E41" s="74">
        <v>3.1E-4</v>
      </c>
      <c r="F41" s="74">
        <v>2.3000000000000001E-4</v>
      </c>
      <c r="G41" s="74">
        <v>2.4000000000000001E-4</v>
      </c>
      <c r="H41" s="74">
        <v>2.7999999999999998E-4</v>
      </c>
      <c r="I41" s="74">
        <v>2.7999999999999998E-4</v>
      </c>
      <c r="J41" s="74">
        <v>2.7999999999999998E-4</v>
      </c>
      <c r="K41" s="74">
        <v>3.2000000000000003E-4</v>
      </c>
      <c r="L41" s="74">
        <v>3.6999999999999999E-4</v>
      </c>
      <c r="M41" s="74">
        <v>5.0000000000000001E-4</v>
      </c>
    </row>
  </sheetData>
  <sheetProtection algorithmName="SHA-512" hashValue="6Xxuauw+cfNPgZDvum9oCF8nOabJKEBYqIr9WT8tYBA+jUkpDK12/aUJbKv8sVlbD49K0nA0w3ZBlbfp6e/PIA==" saltValue="LxmkK+/yjW2uiRbLFHcW0A==" spinCount="100000" sheet="1" formatRows="0" insertColumns="0" insertRows="0" insertHyperlinks="0" deleteColumns="0" deleteRows="0" selectLockedCells="1" sort="0" autoFilter="0" pivotTables="0" selectUnlockedCells="1"/>
  <mergeCells count="41">
    <mergeCell ref="A3:A5"/>
    <mergeCell ref="D17:E17"/>
    <mergeCell ref="D18:E18"/>
    <mergeCell ref="D15:E15"/>
    <mergeCell ref="D16:E16"/>
    <mergeCell ref="B3:C3"/>
    <mergeCell ref="D3:E4"/>
    <mergeCell ref="B4:C4"/>
    <mergeCell ref="D6:E6"/>
    <mergeCell ref="D7:E7"/>
    <mergeCell ref="F3:G5"/>
    <mergeCell ref="F6:G6"/>
    <mergeCell ref="F8:G8"/>
    <mergeCell ref="F9:G9"/>
    <mergeCell ref="D20:E20"/>
    <mergeCell ref="D12:E12"/>
    <mergeCell ref="D13:E13"/>
    <mergeCell ref="D10:E10"/>
    <mergeCell ref="D11:E11"/>
    <mergeCell ref="D8:E8"/>
    <mergeCell ref="D9:E9"/>
    <mergeCell ref="F10:G10"/>
    <mergeCell ref="F11:G11"/>
    <mergeCell ref="F12:G12"/>
    <mergeCell ref="F13:G13"/>
    <mergeCell ref="F14:G14"/>
    <mergeCell ref="F7:G7"/>
    <mergeCell ref="F15:G15"/>
    <mergeCell ref="F22:G22"/>
    <mergeCell ref="F23:G23"/>
    <mergeCell ref="F17:G17"/>
    <mergeCell ref="F18:G18"/>
    <mergeCell ref="F19:G19"/>
    <mergeCell ref="F20:G20"/>
    <mergeCell ref="F21:G21"/>
    <mergeCell ref="F16:G16"/>
    <mergeCell ref="D23:E23"/>
    <mergeCell ref="D21:E21"/>
    <mergeCell ref="D22:E22"/>
    <mergeCell ref="D14:E14"/>
    <mergeCell ref="D19:E19"/>
  </mergeCell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72"/>
  <sheetViews>
    <sheetView windowProtection="1" workbookViewId="0">
      <selection activeCell="C65" sqref="C65:N65"/>
    </sheetView>
  </sheetViews>
  <sheetFormatPr defaultRowHeight="15" x14ac:dyDescent="0.25"/>
  <cols>
    <col min="2" max="2" width="37.42578125" bestFit="1" customWidth="1"/>
    <col min="3" max="3" width="19.140625" bestFit="1" customWidth="1"/>
    <col min="4" max="4" width="18.140625" customWidth="1"/>
    <col min="5" max="5" width="19.28515625" customWidth="1"/>
    <col min="6" max="6" width="18.28515625" customWidth="1"/>
    <col min="7" max="7" width="18" customWidth="1"/>
    <col min="8" max="8" width="21.85546875" bestFit="1" customWidth="1"/>
    <col min="9" max="9" width="21.5703125" customWidth="1"/>
    <col min="10" max="10" width="23.140625" customWidth="1"/>
    <col min="11" max="11" width="21" bestFit="1" customWidth="1"/>
    <col min="12" max="12" width="19.140625" bestFit="1" customWidth="1"/>
    <col min="13" max="14" width="18.7109375" customWidth="1"/>
    <col min="17" max="17" width="14" customWidth="1"/>
    <col min="18" max="18" width="14.7109375" customWidth="1"/>
    <col min="21" max="21" width="9.7109375" customWidth="1"/>
    <col min="23" max="23" width="11.28515625" customWidth="1"/>
  </cols>
  <sheetData>
    <row r="2" spans="2:23" x14ac:dyDescent="0.25">
      <c r="B2" s="1"/>
      <c r="C2" s="1"/>
      <c r="D2" s="1" t="s">
        <v>48</v>
      </c>
      <c r="E2" s="1" t="s">
        <v>35</v>
      </c>
      <c r="F2" s="1" t="s">
        <v>36</v>
      </c>
      <c r="G2" s="1" t="s">
        <v>83</v>
      </c>
      <c r="H2" s="1" t="s">
        <v>58</v>
      </c>
      <c r="I2" s="40" t="s">
        <v>86</v>
      </c>
      <c r="P2" t="s">
        <v>33</v>
      </c>
      <c r="Q2" t="s">
        <v>90</v>
      </c>
      <c r="R2" t="s">
        <v>91</v>
      </c>
      <c r="S2" t="s">
        <v>34</v>
      </c>
      <c r="T2" t="s">
        <v>90</v>
      </c>
      <c r="U2" t="s">
        <v>91</v>
      </c>
      <c r="W2" t="s">
        <v>72</v>
      </c>
    </row>
    <row r="3" spans="2:23" x14ac:dyDescent="0.25">
      <c r="B3" s="63" t="s">
        <v>40</v>
      </c>
      <c r="C3" s="57">
        <v>1332.49</v>
      </c>
      <c r="D3" s="1">
        <v>2</v>
      </c>
      <c r="E3" s="1">
        <v>0</v>
      </c>
      <c r="F3" s="1" t="s">
        <v>38</v>
      </c>
      <c r="G3" s="57">
        <f>C3*(1-A30)</f>
        <v>1203.3983688000001</v>
      </c>
      <c r="H3" s="1" t="s">
        <v>59</v>
      </c>
      <c r="I3" s="81">
        <v>3</v>
      </c>
      <c r="P3" s="3" t="s">
        <v>9</v>
      </c>
      <c r="Q3">
        <f>HLOOKUP(P3,$C$38:$N$40,VLOOKUP(Tariff_Calculator!$B$2,$B$3:$D$20,3,0)+1,0)</f>
        <v>0.14910000000000001</v>
      </c>
      <c r="R3">
        <f>HLOOKUP(P3,$C$38:$N$47,VLOOKUP(Tariff_Calculator!$B$2,$B$3:$I$20,8,0)+1,0)</f>
        <v>0.13465519200000001</v>
      </c>
      <c r="S3" s="3" t="s">
        <v>9</v>
      </c>
      <c r="T3">
        <f>HLOOKUP(S3,$C$49:$N$51,VLOOKUP(Tariff_Calculator!$B$2,$B$3:$D$20,3,0)+1,0)</f>
        <v>7.7999999999999996E-3</v>
      </c>
      <c r="U3">
        <f>HLOOKUP(S3,$C$49:$N$58,VLOOKUP(Tariff_Calculator!$B$2,$B$3:$I$20,8,0)+1,0)</f>
        <v>7.044336E-3</v>
      </c>
      <c r="W3">
        <v>1</v>
      </c>
    </row>
    <row r="4" spans="2:23" x14ac:dyDescent="0.25">
      <c r="B4" s="1" t="s">
        <v>107</v>
      </c>
      <c r="C4" s="57">
        <v>1263.18</v>
      </c>
      <c r="D4" s="1">
        <v>2</v>
      </c>
      <c r="E4" s="1">
        <v>0</v>
      </c>
      <c r="F4" s="1" t="s">
        <v>38</v>
      </c>
      <c r="G4" s="1">
        <f>C4</f>
        <v>1263.18</v>
      </c>
      <c r="H4" s="1" t="s">
        <v>105</v>
      </c>
      <c r="I4">
        <v>9</v>
      </c>
      <c r="P4" s="55" t="s">
        <v>10</v>
      </c>
      <c r="Q4">
        <f>HLOOKUP(P4,$C$38:$N$40,VLOOKUP(Tariff_Calculator!$B$2,$B$3:$D$20,3,0)+1,0)</f>
        <v>0.1071</v>
      </c>
      <c r="R4">
        <f>HLOOKUP(P4,$C$38:$N$47,VLOOKUP(Tariff_Calculator!$B$2,$B$3:$I$20,8,0)+1,0)</f>
        <v>9.6724152000000008E-2</v>
      </c>
      <c r="S4" s="55" t="s">
        <v>10</v>
      </c>
      <c r="T4">
        <f>HLOOKUP(S4,$C$49:$N$51,VLOOKUP(Tariff_Calculator!$B$2,$B$3:$D$20,3,0)+1,0)</f>
        <v>6.1999999999999998E-3</v>
      </c>
      <c r="U4">
        <f>HLOOKUP(S4,$C$49:$N$58,VLOOKUP(Tariff_Calculator!$B$2,$B$3:$I$20,8,0)+1,0)</f>
        <v>5.599344E-3</v>
      </c>
      <c r="W4">
        <v>2</v>
      </c>
    </row>
    <row r="5" spans="2:23" x14ac:dyDescent="0.25">
      <c r="B5" s="1" t="s">
        <v>84</v>
      </c>
      <c r="C5" s="57">
        <v>1332.49</v>
      </c>
      <c r="D5" s="1">
        <v>2</v>
      </c>
      <c r="E5" s="1">
        <v>0</v>
      </c>
      <c r="F5" s="1" t="s">
        <v>38</v>
      </c>
      <c r="G5" s="1">
        <f t="shared" ref="G5:G11" si="0">C5</f>
        <v>1332.49</v>
      </c>
      <c r="H5" s="1" t="s">
        <v>59</v>
      </c>
      <c r="I5">
        <v>9</v>
      </c>
      <c r="P5" s="55" t="s">
        <v>11</v>
      </c>
      <c r="Q5">
        <f>HLOOKUP(P5,$C$38:$N$40,VLOOKUP(Tariff_Calculator!$B$2,$B$3:$D$20,3,0)+1,0)</f>
        <v>0.1145</v>
      </c>
      <c r="R5">
        <f>HLOOKUP(P5,$C$38:$N$47,VLOOKUP(Tariff_Calculator!$B$2,$B$3:$I$20,8,0)+1,0)</f>
        <v>0.10340724000000001</v>
      </c>
      <c r="S5" s="55" t="s">
        <v>11</v>
      </c>
      <c r="T5">
        <f>HLOOKUP(S5,$C$49:$N$51,VLOOKUP(Tariff_Calculator!$B$2,$B$3:$D$20,3,0)+1,0)</f>
        <v>6.0000000000000001E-3</v>
      </c>
      <c r="U5">
        <f>HLOOKUP(S5,$C$49:$N$58,VLOOKUP(Tariff_Calculator!$B$2,$B$3:$I$20,8,0)+1,0)</f>
        <v>5.4187200000000001E-3</v>
      </c>
      <c r="W5">
        <v>4</v>
      </c>
    </row>
    <row r="6" spans="2:23" x14ac:dyDescent="0.25">
      <c r="B6" s="63" t="s">
        <v>85</v>
      </c>
      <c r="C6" s="57">
        <v>1263.18</v>
      </c>
      <c r="D6" s="1">
        <v>2</v>
      </c>
      <c r="E6" s="1">
        <v>0</v>
      </c>
      <c r="F6" s="1" t="s">
        <v>38</v>
      </c>
      <c r="G6" s="57">
        <f>C6*(1-A33)</f>
        <v>1177.978509</v>
      </c>
      <c r="H6" s="1" t="s">
        <v>59</v>
      </c>
      <c r="I6" s="81">
        <v>6</v>
      </c>
      <c r="P6" s="55" t="s">
        <v>12</v>
      </c>
      <c r="Q6">
        <f>HLOOKUP(P6,$C$38:$N$40,VLOOKUP(Tariff_Calculator!$B$2,$B$3:$D$20,3,0)+1,0)</f>
        <v>8.8400000000000006E-2</v>
      </c>
      <c r="R6">
        <f>HLOOKUP(P6,$C$38:$N$47,VLOOKUP(Tariff_Calculator!$B$2,$B$3:$I$20,8,0)+1,0)</f>
        <v>7.9835808000000008E-2</v>
      </c>
      <c r="S6" s="55" t="s">
        <v>12</v>
      </c>
      <c r="T6">
        <f>HLOOKUP(S6,$C$49:$N$51,VLOOKUP(Tariff_Calculator!$B$2,$B$3:$D$20,3,0)+1,0)</f>
        <v>4.7999999999999996E-3</v>
      </c>
      <c r="U6">
        <f>HLOOKUP(S6,$C$49:$N$58,VLOOKUP(Tariff_Calculator!$B$2,$B$3:$I$20,8,0)+1,0)</f>
        <v>4.3349759999999999E-3</v>
      </c>
      <c r="W6">
        <v>4</v>
      </c>
    </row>
    <row r="7" spans="2:23" x14ac:dyDescent="0.25">
      <c r="B7" s="63" t="s">
        <v>46</v>
      </c>
      <c r="C7" s="57">
        <v>1332.49</v>
      </c>
      <c r="D7" s="1">
        <v>2</v>
      </c>
      <c r="E7" s="1">
        <v>0</v>
      </c>
      <c r="F7" s="1" t="s">
        <v>38</v>
      </c>
      <c r="G7" s="57">
        <f>C7*(1-A32)</f>
        <v>1123.6355174</v>
      </c>
      <c r="H7" s="1" t="s">
        <v>59</v>
      </c>
      <c r="I7" s="81">
        <v>5</v>
      </c>
      <c r="P7" s="55" t="s">
        <v>13</v>
      </c>
      <c r="Q7">
        <f>HLOOKUP(P7,$C$38:$N$40,VLOOKUP(Tariff_Calculator!$B$2,$B$3:$D$20,3,0)+1,0)</f>
        <v>6.8599999999999994E-2</v>
      </c>
      <c r="R7">
        <f>HLOOKUP(P7,$C$38:$N$47,VLOOKUP(Tariff_Calculator!$B$2,$B$3:$I$20,8,0)+1,0)</f>
        <v>6.1954031999999999E-2</v>
      </c>
      <c r="S7" s="55" t="s">
        <v>13</v>
      </c>
      <c r="T7">
        <f>HLOOKUP(S7,$C$49:$N$51,VLOOKUP(Tariff_Calculator!$B$2,$B$3:$D$20,3,0)+1,0)</f>
        <v>3.5999999999999999E-3</v>
      </c>
      <c r="U7">
        <f>HLOOKUP(S7,$C$49:$N$58,VLOOKUP(Tariff_Calculator!$B$2,$B$3:$I$20,8,0)+1,0)</f>
        <v>3.2512320000000002E-3</v>
      </c>
      <c r="W7">
        <v>5</v>
      </c>
    </row>
    <row r="8" spans="2:23" x14ac:dyDescent="0.25">
      <c r="B8" s="1" t="s">
        <v>47</v>
      </c>
      <c r="C8" s="57">
        <v>1263.18</v>
      </c>
      <c r="D8" s="1">
        <v>2</v>
      </c>
      <c r="E8" s="1">
        <v>0</v>
      </c>
      <c r="F8" s="1" t="s">
        <v>38</v>
      </c>
      <c r="G8" s="1">
        <f>C8</f>
        <v>1263.18</v>
      </c>
      <c r="H8" s="1" t="s">
        <v>59</v>
      </c>
      <c r="I8" s="41">
        <v>9</v>
      </c>
      <c r="P8" s="55" t="s">
        <v>14</v>
      </c>
      <c r="Q8">
        <f>HLOOKUP(P8,$C$38:$N$40,VLOOKUP(Tariff_Calculator!$B$2,$B$3:$D$20,3,0)+1,0)</f>
        <v>6.7100000000000007E-2</v>
      </c>
      <c r="R8">
        <f>HLOOKUP(P8,$C$38:$N$47,VLOOKUP(Tariff_Calculator!$B$2,$B$3:$I$20,8,0)+1,0)</f>
        <v>6.0599352000000009E-2</v>
      </c>
      <c r="S8" s="55" t="s">
        <v>14</v>
      </c>
      <c r="T8">
        <f>HLOOKUP(S8,$C$49:$N$51,VLOOKUP(Tariff_Calculator!$B$2,$B$3:$D$20,3,0)+1,0)</f>
        <v>3.5999999999999999E-3</v>
      </c>
      <c r="U8">
        <f>HLOOKUP(S8,$C$49:$N$58,VLOOKUP(Tariff_Calculator!$B$2,$B$3:$I$20,8,0)+1,0)</f>
        <v>3.2512320000000002E-3</v>
      </c>
      <c r="W8">
        <v>6</v>
      </c>
    </row>
    <row r="9" spans="2:23" x14ac:dyDescent="0.25">
      <c r="B9" s="1" t="s">
        <v>41</v>
      </c>
      <c r="C9" s="57">
        <v>1332.49</v>
      </c>
      <c r="D9" s="1">
        <v>2</v>
      </c>
      <c r="E9" s="1">
        <v>0</v>
      </c>
      <c r="F9" s="1" t="s">
        <v>38</v>
      </c>
      <c r="G9" s="1">
        <f t="shared" si="0"/>
        <v>1332.49</v>
      </c>
      <c r="H9" s="1" t="s">
        <v>59</v>
      </c>
      <c r="I9">
        <v>9</v>
      </c>
      <c r="P9" s="55" t="s">
        <v>15</v>
      </c>
      <c r="Q9">
        <f>HLOOKUP(P9,$C$38:$N$40,VLOOKUP(Tariff_Calculator!$B$2,$B$3:$D$20,3,0)+1,0)</f>
        <v>8.1699999999999995E-2</v>
      </c>
      <c r="R9">
        <f>HLOOKUP(P9,$C$38:$N$47,VLOOKUP(Tariff_Calculator!$B$2,$B$3:$I$20,8,0)+1,0)</f>
        <v>7.3784903999999998E-2</v>
      </c>
      <c r="S9" s="55" t="s">
        <v>15</v>
      </c>
      <c r="T9">
        <f>HLOOKUP(S9,$C$49:$N$51,VLOOKUP(Tariff_Calculator!$B$2,$B$3:$D$20,3,0)+1,0)</f>
        <v>4.3E-3</v>
      </c>
      <c r="U9">
        <f>HLOOKUP(S9,$C$49:$N$58,VLOOKUP(Tariff_Calculator!$B$2,$B$3:$I$20,8,0)+1,0)</f>
        <v>3.8834160000000002E-3</v>
      </c>
      <c r="W9">
        <v>7</v>
      </c>
    </row>
    <row r="10" spans="2:23" x14ac:dyDescent="0.25">
      <c r="B10" s="1" t="s">
        <v>42</v>
      </c>
      <c r="C10" s="57">
        <v>1263.18</v>
      </c>
      <c r="D10" s="1">
        <v>2</v>
      </c>
      <c r="E10" s="1">
        <v>0</v>
      </c>
      <c r="F10" s="1" t="s">
        <v>38</v>
      </c>
      <c r="G10" s="1">
        <f t="shared" si="0"/>
        <v>1263.18</v>
      </c>
      <c r="H10" s="1" t="s">
        <v>59</v>
      </c>
      <c r="I10">
        <v>9</v>
      </c>
      <c r="P10" s="55" t="s">
        <v>16</v>
      </c>
      <c r="Q10">
        <f>HLOOKUP(P10,$C$38:$N$40,VLOOKUP(Tariff_Calculator!$B$2,$B$3:$D$20,3,0)+1,0)</f>
        <v>8.3500000000000005E-2</v>
      </c>
      <c r="R10">
        <f>HLOOKUP(P10,$C$38:$N$47,VLOOKUP(Tariff_Calculator!$B$2,$B$3:$I$20,8,0)+1,0)</f>
        <v>7.5410520000000009E-2</v>
      </c>
      <c r="S10" s="55" t="s">
        <v>16</v>
      </c>
      <c r="T10">
        <f>HLOOKUP(S10,$C$49:$N$51,VLOOKUP(Tariff_Calculator!$B$2,$B$3:$D$20,3,0)+1,0)</f>
        <v>4.4000000000000003E-3</v>
      </c>
      <c r="U10">
        <f>HLOOKUP(S10,$C$49:$N$58,VLOOKUP(Tariff_Calculator!$B$2,$B$3:$I$20,8,0)+1,0)</f>
        <v>3.9737280000000002E-3</v>
      </c>
      <c r="W10">
        <v>8</v>
      </c>
    </row>
    <row r="11" spans="2:23" x14ac:dyDescent="0.25">
      <c r="B11" s="1" t="s">
        <v>45</v>
      </c>
      <c r="C11" s="57">
        <v>1263.18</v>
      </c>
      <c r="D11" s="1">
        <v>2</v>
      </c>
      <c r="E11" s="1">
        <v>0</v>
      </c>
      <c r="F11" s="1" t="s">
        <v>38</v>
      </c>
      <c r="G11" s="1">
        <f t="shared" si="0"/>
        <v>1263.18</v>
      </c>
      <c r="H11" s="1" t="s">
        <v>59</v>
      </c>
      <c r="I11">
        <v>9</v>
      </c>
      <c r="K11" t="s">
        <v>32</v>
      </c>
      <c r="L11" t="s">
        <v>90</v>
      </c>
      <c r="M11" t="s">
        <v>91</v>
      </c>
      <c r="P11" s="55" t="s">
        <v>17</v>
      </c>
      <c r="Q11">
        <f>HLOOKUP(P11,$C$38:$N$40,VLOOKUP(Tariff_Calculator!$B$2,$B$3:$D$20,3,0)+1,0)</f>
        <v>8.1299999999999997E-2</v>
      </c>
      <c r="R11">
        <f>HLOOKUP(P11,$C$38:$N$47,VLOOKUP(Tariff_Calculator!$B$2,$B$3:$I$20,8,0)+1,0)</f>
        <v>7.3423656000000004E-2</v>
      </c>
      <c r="S11" s="55" t="s">
        <v>17</v>
      </c>
      <c r="T11">
        <f>HLOOKUP(S11,$C$49:$N$51,VLOOKUP(Tariff_Calculator!$B$2,$B$3:$D$20,3,0)+1,0)</f>
        <v>4.4000000000000003E-3</v>
      </c>
      <c r="U11">
        <f>HLOOKUP(S11,$C$49:$N$58,VLOOKUP(Tariff_Calculator!$B$2,$B$3:$I$20,8,0)+1,0)</f>
        <v>3.9737280000000002E-3</v>
      </c>
      <c r="W11">
        <v>9</v>
      </c>
    </row>
    <row r="12" spans="2:23" x14ac:dyDescent="0.25">
      <c r="B12" s="63" t="s">
        <v>102</v>
      </c>
      <c r="C12" s="57">
        <v>1332.49</v>
      </c>
      <c r="D12" s="1">
        <v>2</v>
      </c>
      <c r="E12" s="1">
        <v>0</v>
      </c>
      <c r="F12" s="1" t="s">
        <v>38</v>
      </c>
      <c r="G12" s="57">
        <f>C12*(1-A34)</f>
        <v>1326.4404953999999</v>
      </c>
      <c r="H12" s="1" t="s">
        <v>59</v>
      </c>
      <c r="I12" s="81">
        <v>7</v>
      </c>
      <c r="K12" s="25" t="s">
        <v>2</v>
      </c>
      <c r="L12">
        <f>HLOOKUP(K12,$C$27:$F$29,VLOOKUP(Tariff_Calculator!$B$2,$B$3:$D$20,3,0)+1,0)</f>
        <v>0.31769999999999998</v>
      </c>
      <c r="M12">
        <f>HLOOKUP(K12,$C$27:$F$36,VLOOKUP(Tariff_Calculator!$B$2,$B$3:$I$20,8,0)+1,0)</f>
        <v>0.28692122399999997</v>
      </c>
      <c r="P12" s="55" t="s">
        <v>18</v>
      </c>
      <c r="Q12">
        <f>HLOOKUP(P12,$C$38:$N$40,VLOOKUP(Tariff_Calculator!$B$2,$B$3:$D$20,3,0)+1,0)</f>
        <v>9.5500000000000002E-2</v>
      </c>
      <c r="R12">
        <f>HLOOKUP(P12,$C$38:$N$47,VLOOKUP(Tariff_Calculator!$B$2,$B$3:$I$20,8,0)+1,0)</f>
        <v>8.6247959999999999E-2</v>
      </c>
      <c r="S12" s="55" t="s">
        <v>18</v>
      </c>
      <c r="T12">
        <f>HLOOKUP(S12,$C$49:$N$51,VLOOKUP(Tariff_Calculator!$B$2,$B$3:$D$20,3,0)+1,0)</f>
        <v>5.0000000000000001E-3</v>
      </c>
      <c r="U12">
        <f>HLOOKUP(S12,$C$49:$N$58,VLOOKUP(Tariff_Calculator!$B$2,$B$3:$I$20,8,0)+1,0)</f>
        <v>4.5156000000000007E-3</v>
      </c>
      <c r="W12">
        <v>10</v>
      </c>
    </row>
    <row r="13" spans="2:23" x14ac:dyDescent="0.25">
      <c r="B13" s="1" t="s">
        <v>104</v>
      </c>
      <c r="C13" s="57">
        <v>1263.18</v>
      </c>
      <c r="D13" s="1">
        <v>2</v>
      </c>
      <c r="E13" s="1">
        <v>0</v>
      </c>
      <c r="F13" s="1" t="s">
        <v>38</v>
      </c>
      <c r="G13" s="1">
        <f t="shared" ref="G13" si="1">C13</f>
        <v>1263.18</v>
      </c>
      <c r="H13" s="1" t="s">
        <v>105</v>
      </c>
      <c r="I13">
        <v>9</v>
      </c>
      <c r="K13" s="25" t="s">
        <v>3</v>
      </c>
      <c r="L13">
        <f>HLOOKUP(K13,$C$27:$F$29,VLOOKUP(Tariff_Calculator!$B$2,$B$3:$D$20,3,0)+1,0)</f>
        <v>0.3382</v>
      </c>
      <c r="M13">
        <f>HLOOKUP(K13,$C$27:$F$36,VLOOKUP(Tariff_Calculator!$B$2,$B$3:$I$20,8,0)+1,0)</f>
        <v>0.30543518400000003</v>
      </c>
      <c r="P13" s="55" t="s">
        <v>19</v>
      </c>
      <c r="Q13">
        <f>HLOOKUP(P13,$C$38:$N$40,VLOOKUP(Tariff_Calculator!$B$2,$B$3:$D$20,3,0)+1,0)</f>
        <v>0.1042</v>
      </c>
      <c r="R13">
        <f>HLOOKUP(P13,$C$38:$N$47,VLOOKUP(Tariff_Calculator!$B$2,$B$3:$I$20,8,0)+1,0)</f>
        <v>9.4105104000000009E-2</v>
      </c>
      <c r="S13" s="55" t="s">
        <v>19</v>
      </c>
      <c r="T13">
        <f>HLOOKUP(S13,$C$49:$N$51,VLOOKUP(Tariff_Calculator!$B$2,$B$3:$D$20,3,0)+1,0)</f>
        <v>5.5999999999999999E-3</v>
      </c>
      <c r="U13">
        <f>HLOOKUP(S13,$C$49:$N$58,VLOOKUP(Tariff_Calculator!$B$2,$B$3:$I$20,8,0)+1,0)</f>
        <v>5.0574720000000004E-3</v>
      </c>
      <c r="W13">
        <v>11</v>
      </c>
    </row>
    <row r="14" spans="2:23" x14ac:dyDescent="0.25">
      <c r="B14" s="1" t="s">
        <v>81</v>
      </c>
      <c r="C14" s="57">
        <v>1332.49</v>
      </c>
      <c r="D14" s="1">
        <v>2</v>
      </c>
      <c r="E14" s="1">
        <v>0</v>
      </c>
      <c r="F14" s="1" t="s">
        <v>38</v>
      </c>
      <c r="G14" s="1">
        <f t="shared" ref="G14:G20" si="2">C14</f>
        <v>1332.49</v>
      </c>
      <c r="H14" s="1" t="s">
        <v>59</v>
      </c>
      <c r="I14">
        <v>9</v>
      </c>
      <c r="K14" s="25" t="s">
        <v>4</v>
      </c>
      <c r="L14">
        <f>HLOOKUP(K14,$C$27:$F$29,VLOOKUP(Tariff_Calculator!$B$2,$B$3:$D$20,3,0)+1,0)</f>
        <v>0.2051</v>
      </c>
      <c r="M14">
        <f>HLOOKUP(K14,$C$27:$F$36,VLOOKUP(Tariff_Calculator!$B$2,$B$3:$I$20,8,0)+1,0)</f>
        <v>0.18522991200000002</v>
      </c>
      <c r="P14" s="55" t="s">
        <v>20</v>
      </c>
      <c r="Q14">
        <f>HLOOKUP(P14,$C$38:$N$40,VLOOKUP(Tariff_Calculator!$B$2,$B$3:$D$20,3,0)+1,0)</f>
        <v>0.14810000000000001</v>
      </c>
      <c r="R14">
        <f>HLOOKUP(P14,$C$38:$N$47,VLOOKUP(Tariff_Calculator!$B$2,$B$3:$I$20,8,0)+1,0)</f>
        <v>0.13375207200000003</v>
      </c>
      <c r="S14" s="55" t="s">
        <v>20</v>
      </c>
      <c r="T14">
        <f>HLOOKUP(S14,$C$49:$N$51,VLOOKUP(Tariff_Calculator!$B$2,$B$3:$D$20,3,0)+1,0)</f>
        <v>7.7999999999999996E-3</v>
      </c>
      <c r="U14">
        <f>HLOOKUP(S14,$C$49:$N$58,VLOOKUP(Tariff_Calculator!$B$2,$B$3:$I$20,8,0)+1,0)</f>
        <v>7.044336E-3</v>
      </c>
      <c r="W14">
        <v>12</v>
      </c>
    </row>
    <row r="15" spans="2:23" x14ac:dyDescent="0.25">
      <c r="B15" s="63" t="s">
        <v>82</v>
      </c>
      <c r="C15" s="57">
        <v>1263.18</v>
      </c>
      <c r="D15" s="1">
        <v>2</v>
      </c>
      <c r="E15" s="1">
        <v>0</v>
      </c>
      <c r="F15" s="1" t="s">
        <v>38</v>
      </c>
      <c r="G15" s="57">
        <f>C15*(1-A31)</f>
        <v>1201.3220754000001</v>
      </c>
      <c r="H15" s="1" t="s">
        <v>59</v>
      </c>
      <c r="I15" s="81">
        <v>4</v>
      </c>
      <c r="K15" s="25" t="s">
        <v>5</v>
      </c>
      <c r="L15">
        <f>HLOOKUP(K15,$C$27:$F$29,VLOOKUP(Tariff_Calculator!$B$2,$B$3:$D$20,3,0)+1,0)</f>
        <v>0.22550000000000001</v>
      </c>
      <c r="M15">
        <f>HLOOKUP(K15,$C$27:$F$36,VLOOKUP(Tariff_Calculator!$B$2,$B$3:$I$20,8,0)+1,0)</f>
        <v>0.20365356000000001</v>
      </c>
      <c r="P15" s="67"/>
      <c r="Q15" s="66"/>
      <c r="R15" s="66"/>
      <c r="S15" s="67"/>
      <c r="T15" s="66"/>
      <c r="W15">
        <v>13</v>
      </c>
    </row>
    <row r="16" spans="2:23" x14ac:dyDescent="0.25">
      <c r="B16" s="1" t="s">
        <v>60</v>
      </c>
      <c r="C16" s="57">
        <v>133.25</v>
      </c>
      <c r="D16" s="1">
        <v>1</v>
      </c>
      <c r="E16" s="1">
        <v>0</v>
      </c>
      <c r="F16" s="1" t="s">
        <v>38</v>
      </c>
      <c r="G16" s="1">
        <f t="shared" si="2"/>
        <v>133.25</v>
      </c>
      <c r="H16" s="1" t="s">
        <v>59</v>
      </c>
      <c r="I16">
        <v>8</v>
      </c>
      <c r="W16">
        <v>14</v>
      </c>
    </row>
    <row r="17" spans="1:23" x14ac:dyDescent="0.25">
      <c r="B17" s="1" t="s">
        <v>43</v>
      </c>
      <c r="C17" s="57">
        <v>1332.49</v>
      </c>
      <c r="D17" s="1">
        <v>1</v>
      </c>
      <c r="E17" s="1">
        <v>1263.18</v>
      </c>
      <c r="F17" s="1" t="s">
        <v>37</v>
      </c>
      <c r="G17" s="1">
        <f t="shared" si="2"/>
        <v>1332.49</v>
      </c>
      <c r="H17" s="1" t="s">
        <v>59</v>
      </c>
      <c r="I17">
        <v>8</v>
      </c>
      <c r="W17">
        <v>15</v>
      </c>
    </row>
    <row r="18" spans="1:23" x14ac:dyDescent="0.25">
      <c r="B18" s="1" t="s">
        <v>62</v>
      </c>
      <c r="C18" s="57">
        <v>1263.18</v>
      </c>
      <c r="D18" s="1">
        <v>2</v>
      </c>
      <c r="E18" s="1">
        <v>1332.49</v>
      </c>
      <c r="F18" s="1" t="s">
        <v>37</v>
      </c>
      <c r="G18" s="1">
        <f t="shared" si="2"/>
        <v>1263.18</v>
      </c>
      <c r="H18" s="1" t="s">
        <v>59</v>
      </c>
      <c r="I18">
        <v>9</v>
      </c>
      <c r="P18" s="36" t="s">
        <v>77</v>
      </c>
      <c r="W18">
        <v>16</v>
      </c>
    </row>
    <row r="19" spans="1:23" x14ac:dyDescent="0.25">
      <c r="B19" s="1" t="s">
        <v>61</v>
      </c>
      <c r="C19" s="57">
        <v>0</v>
      </c>
      <c r="D19" s="1">
        <v>1</v>
      </c>
      <c r="E19" s="1">
        <v>0</v>
      </c>
      <c r="F19" s="1" t="s">
        <v>38</v>
      </c>
      <c r="G19" s="1">
        <f t="shared" si="2"/>
        <v>0</v>
      </c>
      <c r="H19" s="1" t="s">
        <v>59</v>
      </c>
      <c r="I19">
        <v>8</v>
      </c>
      <c r="P19" s="28" t="s">
        <v>9</v>
      </c>
      <c r="Q19">
        <f>HLOOKUP(P19,$C$63:$N$65,VLOOKUP(Tariff_Calculator!$B$2,$B$3:$D$20,3,0)+1,0)</f>
        <v>5.1000000000000004E-4</v>
      </c>
      <c r="R19" s="49">
        <f>HLOOKUP(P19,$C$63:$N$72,VLOOKUP(Tariff_Calculator!$B$2,$B$3:$I$20,8,0)+1,0)</f>
        <v>4.6059120000000006E-4</v>
      </c>
      <c r="W19">
        <v>17</v>
      </c>
    </row>
    <row r="20" spans="1:23" x14ac:dyDescent="0.25">
      <c r="B20" s="1" t="s">
        <v>44</v>
      </c>
      <c r="C20" s="57">
        <v>1263.18</v>
      </c>
      <c r="D20" s="1">
        <v>1</v>
      </c>
      <c r="E20" s="1">
        <v>0</v>
      </c>
      <c r="F20" s="1" t="s">
        <v>38</v>
      </c>
      <c r="G20" s="1">
        <f t="shared" si="2"/>
        <v>1263.18</v>
      </c>
      <c r="H20" s="1" t="s">
        <v>59</v>
      </c>
      <c r="I20">
        <v>8</v>
      </c>
      <c r="P20" s="28" t="s">
        <v>10</v>
      </c>
      <c r="Q20">
        <f>HLOOKUP(P20,$C$63:$N$65,VLOOKUP(Tariff_Calculator!$B$2,$B$3:$D$20,3,0)+1,0)</f>
        <v>4.0000000000000002E-4</v>
      </c>
      <c r="R20" s="49">
        <f>HLOOKUP(P20,$C$63:$N$72,VLOOKUP(Tariff_Calculator!$B$2,$B$3:$I$20,8,0)+1,0)</f>
        <v>3.6124800000000005E-4</v>
      </c>
      <c r="W20">
        <v>18</v>
      </c>
    </row>
    <row r="21" spans="1:23" x14ac:dyDescent="0.25">
      <c r="P21" s="28" t="s">
        <v>11</v>
      </c>
      <c r="Q21">
        <f>HLOOKUP(P21,$C$63:$N$65,VLOOKUP(Tariff_Calculator!$B$2,$B$3:$D$20,3,0)+1,0)</f>
        <v>3.8999999999999999E-4</v>
      </c>
      <c r="R21" s="49">
        <f>HLOOKUP(P21,$C$63:$N$72,VLOOKUP(Tariff_Calculator!$B$2,$B$3:$I$20,8,0)+1,0)</f>
        <v>3.5221680000000003E-4</v>
      </c>
      <c r="W21">
        <v>19</v>
      </c>
    </row>
    <row r="22" spans="1:23" x14ac:dyDescent="0.25">
      <c r="P22" s="28" t="s">
        <v>12</v>
      </c>
      <c r="Q22">
        <f>HLOOKUP(P22,$C$63:$N$65,VLOOKUP(Tariff_Calculator!$B$2,$B$3:$D$20,3,0)+1,0)</f>
        <v>3.1E-4</v>
      </c>
      <c r="R22" s="49">
        <f>HLOOKUP(P22,$C$63:$N$72,VLOOKUP(Tariff_Calculator!$B$2,$B$3:$I$20,8,0)+1,0)</f>
        <v>2.7996720000000001E-4</v>
      </c>
      <c r="W22">
        <v>20</v>
      </c>
    </row>
    <row r="23" spans="1:23" x14ac:dyDescent="0.25"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26</v>
      </c>
      <c r="H23" s="1" t="s">
        <v>121</v>
      </c>
      <c r="I23" s="1" t="s">
        <v>122</v>
      </c>
      <c r="J23" s="63" t="s">
        <v>108</v>
      </c>
      <c r="K23" s="65" t="s">
        <v>123</v>
      </c>
      <c r="L23" s="79" t="s">
        <v>124</v>
      </c>
      <c r="P23" s="28" t="s">
        <v>13</v>
      </c>
      <c r="Q23">
        <f>HLOOKUP(P23,$C$63:$N$65,VLOOKUP(Tariff_Calculator!$B$2,$B$3:$D$20,3,0)+1,0)</f>
        <v>2.3000000000000001E-4</v>
      </c>
      <c r="R23" s="49">
        <f>HLOOKUP(P23,$C$63:$N$72,VLOOKUP(Tariff_Calculator!$B$2,$B$3:$I$20,8,0)+1,0)</f>
        <v>2.0771760000000002E-4</v>
      </c>
      <c r="W23">
        <v>21</v>
      </c>
    </row>
    <row r="24" spans="1:23" x14ac:dyDescent="0.25">
      <c r="B24" s="1"/>
      <c r="C24" s="57">
        <f>C18</f>
        <v>1263.18</v>
      </c>
      <c r="D24" s="57">
        <f>C20</f>
        <v>1263.18</v>
      </c>
      <c r="E24" s="57">
        <f>C3</f>
        <v>1332.49</v>
      </c>
      <c r="F24" s="57">
        <f>C17</f>
        <v>1332.49</v>
      </c>
      <c r="G24" s="57">
        <f>C16</f>
        <v>133.25</v>
      </c>
      <c r="H24" s="57">
        <f>C12</f>
        <v>1332.49</v>
      </c>
      <c r="I24" s="57">
        <f>C7</f>
        <v>1332.49</v>
      </c>
      <c r="J24" s="64">
        <f>C4</f>
        <v>1263.18</v>
      </c>
      <c r="K24">
        <f>C15</f>
        <v>1263.18</v>
      </c>
      <c r="L24">
        <f>C6</f>
        <v>1263.18</v>
      </c>
      <c r="P24" s="28" t="s">
        <v>14</v>
      </c>
      <c r="Q24">
        <f>HLOOKUP(P24,$C$63:$N$65,VLOOKUP(Tariff_Calculator!$B$2,$B$3:$D$20,3,0)+1,0)</f>
        <v>2.4000000000000001E-4</v>
      </c>
      <c r="R24" s="49">
        <f>HLOOKUP(P24,$C$63:$N$72,VLOOKUP(Tariff_Calculator!$B$2,$B$3:$I$20,8,0)+1,0)</f>
        <v>2.1674880000000001E-4</v>
      </c>
      <c r="W24">
        <v>22</v>
      </c>
    </row>
    <row r="25" spans="1:23" x14ac:dyDescent="0.25">
      <c r="P25" s="28" t="s">
        <v>15</v>
      </c>
      <c r="Q25">
        <f>HLOOKUP(P25,$C$63:$N$65,VLOOKUP(Tariff_Calculator!$B$2,$B$3:$D$20,3,0)+1,0)</f>
        <v>2.7999999999999998E-4</v>
      </c>
      <c r="R25" s="49">
        <f>HLOOKUP(P25,$C$63:$N$72,VLOOKUP(Tariff_Calculator!$B$2,$B$3:$I$20,8,0)+1,0)</f>
        <v>2.5287359999999996E-4</v>
      </c>
      <c r="W25">
        <v>23</v>
      </c>
    </row>
    <row r="26" spans="1:23" x14ac:dyDescent="0.25">
      <c r="B26" t="s">
        <v>27</v>
      </c>
      <c r="C26" s="2"/>
      <c r="D26" s="2"/>
      <c r="E26" s="2"/>
      <c r="F26" s="2"/>
      <c r="P26" s="28" t="s">
        <v>16</v>
      </c>
      <c r="Q26">
        <f>HLOOKUP(P26,$C$63:$N$65,VLOOKUP(Tariff_Calculator!$B$2,$B$3:$D$20,3,0)+1,0)</f>
        <v>2.7999999999999998E-4</v>
      </c>
      <c r="R26" s="49">
        <f>HLOOKUP(P26,$C$63:$N$72,VLOOKUP(Tariff_Calculator!$B$2,$B$3:$I$20,8,0)+1,0)</f>
        <v>2.5287359999999996E-4</v>
      </c>
      <c r="W26">
        <v>24</v>
      </c>
    </row>
    <row r="27" spans="1:23" x14ac:dyDescent="0.25">
      <c r="B27" s="1"/>
      <c r="C27" s="38" t="s">
        <v>3</v>
      </c>
      <c r="D27" s="38" t="s">
        <v>4</v>
      </c>
      <c r="E27" s="38" t="s">
        <v>5</v>
      </c>
      <c r="F27" s="38" t="s">
        <v>2</v>
      </c>
      <c r="P27" s="28" t="s">
        <v>17</v>
      </c>
      <c r="Q27">
        <f>HLOOKUP(P27,$C$63:$N$65,VLOOKUP(Tariff_Calculator!$B$2,$B$3:$D$20,3,0)+1,0)</f>
        <v>2.7999999999999998E-4</v>
      </c>
      <c r="R27" s="49">
        <f>HLOOKUP(P27,$C$63:$N$72,VLOOKUP(Tariff_Calculator!$B$2,$B$3:$I$20,8,0)+1,0)</f>
        <v>2.5287359999999996E-4</v>
      </c>
      <c r="W27">
        <v>25</v>
      </c>
    </row>
    <row r="28" spans="1:23" x14ac:dyDescent="0.25">
      <c r="B28" s="1" t="s">
        <v>28</v>
      </c>
      <c r="C28" s="58">
        <v>0.26750000000000002</v>
      </c>
      <c r="D28" s="58">
        <v>0.26750000000000002</v>
      </c>
      <c r="E28" s="58">
        <v>0.26750000000000002</v>
      </c>
      <c r="F28" s="58">
        <v>0.26750000000000002</v>
      </c>
      <c r="P28" s="28" t="s">
        <v>18</v>
      </c>
      <c r="Q28">
        <f>HLOOKUP(P28,$C$63:$N$65,VLOOKUP(Tariff_Calculator!$B$2,$B$3:$D$20,3,0)+1,0)</f>
        <v>3.2000000000000003E-4</v>
      </c>
      <c r="R28" s="49">
        <f>HLOOKUP(P28,$C$63:$N$72,VLOOKUP(Tariff_Calculator!$B$2,$B$3:$I$20,8,0)+1,0)</f>
        <v>2.8899840000000003E-4</v>
      </c>
    </row>
    <row r="29" spans="1:23" x14ac:dyDescent="0.25">
      <c r="B29" s="1" t="s">
        <v>29</v>
      </c>
      <c r="C29" s="58">
        <v>0.3382</v>
      </c>
      <c r="D29" s="58">
        <v>0.2051</v>
      </c>
      <c r="E29" s="58">
        <v>0.22550000000000001</v>
      </c>
      <c r="F29" s="58">
        <v>0.31769999999999998</v>
      </c>
      <c r="P29" s="28" t="s">
        <v>19</v>
      </c>
      <c r="Q29">
        <f>HLOOKUP(P29,$C$63:$N$65,VLOOKUP(Tariff_Calculator!$B$2,$B$3:$D$20,3,0)+1,0)</f>
        <v>3.6999999999999999E-4</v>
      </c>
      <c r="R29" s="49">
        <f>HLOOKUP(P29,$C$63:$N$72,VLOOKUP(Tariff_Calculator!$B$2,$B$3:$I$20,8,0)+1,0)</f>
        <v>3.341544E-4</v>
      </c>
    </row>
    <row r="30" spans="1:23" x14ac:dyDescent="0.25">
      <c r="A30" s="56">
        <v>9.6879999999999994E-2</v>
      </c>
      <c r="B30" s="33" t="s">
        <v>87</v>
      </c>
      <c r="C30" s="42">
        <f>$C$29*(1-$A30)</f>
        <v>0.30543518400000003</v>
      </c>
      <c r="D30" s="42">
        <f>$D$29*(1-$A30)</f>
        <v>0.18522991200000002</v>
      </c>
      <c r="E30" s="42">
        <f>$E$29*(1-$A30)</f>
        <v>0.20365356000000001</v>
      </c>
      <c r="F30" s="42">
        <f>$F$29*(1-$A30)</f>
        <v>0.28692122399999997</v>
      </c>
      <c r="P30" s="28" t="s">
        <v>20</v>
      </c>
      <c r="Q30">
        <f>HLOOKUP(P30,$C$63:$N$65,VLOOKUP(Tariff_Calculator!$B$2,$B$3:$D$20,3,0)+1,0)</f>
        <v>5.0000000000000001E-4</v>
      </c>
      <c r="R30" s="49">
        <f>HLOOKUP(P30,$C$63:$N$72,VLOOKUP(Tariff_Calculator!$B$2,$B$3:$I$20,8,0)+1,0)</f>
        <v>4.5156000000000005E-4</v>
      </c>
    </row>
    <row r="31" spans="1:23" x14ac:dyDescent="0.25">
      <c r="A31" s="56">
        <v>4.897E-2</v>
      </c>
      <c r="B31" s="33" t="s">
        <v>132</v>
      </c>
      <c r="C31" s="42">
        <f>$C$29*(1-$A31)</f>
        <v>0.32163834600000002</v>
      </c>
      <c r="D31" s="42">
        <f>$D$29*(1-$A31)</f>
        <v>0.19505625300000001</v>
      </c>
      <c r="E31" s="42">
        <f>$E$29*(1-$A31)</f>
        <v>0.21445726500000001</v>
      </c>
      <c r="F31" s="42">
        <f>$F$29*(1-$A31)</f>
        <v>0.30214223099999998</v>
      </c>
    </row>
    <row r="32" spans="1:23" x14ac:dyDescent="0.25">
      <c r="A32" s="56">
        <v>0.15673999999999999</v>
      </c>
      <c r="B32" s="33" t="s">
        <v>109</v>
      </c>
      <c r="C32" s="42">
        <f t="shared" ref="C32:C34" si="3">$C$29*(1-$A32)</f>
        <v>0.285190532</v>
      </c>
      <c r="D32" s="42">
        <f t="shared" ref="D32:D34" si="4">$D$29*(1-$A32)</f>
        <v>0.172952626</v>
      </c>
      <c r="E32" s="42">
        <f t="shared" ref="E32:E34" si="5">$E$29*(1-$A32)</f>
        <v>0.19015513000000001</v>
      </c>
      <c r="F32" s="42">
        <f t="shared" ref="F32:F34" si="6">$F$29*(1-$A32)</f>
        <v>0.26790370199999997</v>
      </c>
      <c r="G32" s="80"/>
      <c r="H32" s="80"/>
      <c r="I32" s="80"/>
      <c r="J32" s="80"/>
    </row>
    <row r="33" spans="1:14" x14ac:dyDescent="0.25">
      <c r="A33" s="56">
        <v>6.7449999999999996E-2</v>
      </c>
      <c r="B33" s="33" t="s">
        <v>119</v>
      </c>
      <c r="C33" s="42">
        <f t="shared" si="3"/>
        <v>0.31538841000000001</v>
      </c>
      <c r="D33" s="42">
        <f t="shared" si="4"/>
        <v>0.19126600499999999</v>
      </c>
      <c r="E33" s="42">
        <f t="shared" si="5"/>
        <v>0.21029002499999999</v>
      </c>
      <c r="F33" s="42">
        <f t="shared" si="6"/>
        <v>0.29627113499999996</v>
      </c>
    </row>
    <row r="34" spans="1:14" x14ac:dyDescent="0.25">
      <c r="A34" s="56">
        <v>4.5399999999999998E-3</v>
      </c>
      <c r="B34" s="33" t="s">
        <v>120</v>
      </c>
      <c r="C34" s="42">
        <f t="shared" si="3"/>
        <v>0.336664572</v>
      </c>
      <c r="D34" s="42">
        <f t="shared" si="4"/>
        <v>0.20416884600000001</v>
      </c>
      <c r="E34" s="42">
        <f t="shared" si="5"/>
        <v>0.22447623</v>
      </c>
      <c r="F34" s="42">
        <f t="shared" si="6"/>
        <v>0.31625764200000001</v>
      </c>
    </row>
    <row r="35" spans="1:14" x14ac:dyDescent="0.25">
      <c r="B35" s="33" t="s">
        <v>88</v>
      </c>
      <c r="C35" s="34">
        <v>0.26750000000000002</v>
      </c>
      <c r="D35" s="34">
        <v>0.26750000000000002</v>
      </c>
      <c r="E35" s="34">
        <v>0.26750000000000002</v>
      </c>
      <c r="F35" s="34">
        <v>0.26750000000000002</v>
      </c>
    </row>
    <row r="36" spans="1:14" x14ac:dyDescent="0.25">
      <c r="B36" s="33" t="s">
        <v>89</v>
      </c>
      <c r="C36" s="58">
        <f>C29</f>
        <v>0.3382</v>
      </c>
      <c r="D36" s="58">
        <f t="shared" ref="D36:F36" si="7">D29</f>
        <v>0.2051</v>
      </c>
      <c r="E36" s="58">
        <f t="shared" si="7"/>
        <v>0.22550000000000001</v>
      </c>
      <c r="F36" s="58">
        <f t="shared" si="7"/>
        <v>0.31769999999999998</v>
      </c>
    </row>
    <row r="38" spans="1:14" x14ac:dyDescent="0.25">
      <c r="B38" s="1"/>
      <c r="C38" s="39" t="s">
        <v>9</v>
      </c>
      <c r="D38" s="39" t="s">
        <v>10</v>
      </c>
      <c r="E38" s="39" t="s">
        <v>11</v>
      </c>
      <c r="F38" s="39" t="s">
        <v>12</v>
      </c>
      <c r="G38" s="39" t="s">
        <v>13</v>
      </c>
      <c r="H38" s="39" t="s">
        <v>14</v>
      </c>
      <c r="I38" s="39" t="s">
        <v>15</v>
      </c>
      <c r="J38" s="39" t="s">
        <v>16</v>
      </c>
      <c r="K38" s="39" t="s">
        <v>17</v>
      </c>
      <c r="L38" s="39" t="s">
        <v>18</v>
      </c>
      <c r="M38" s="39" t="s">
        <v>19</v>
      </c>
      <c r="N38" s="39" t="s">
        <v>20</v>
      </c>
    </row>
    <row r="39" spans="1:14" x14ac:dyDescent="0.25">
      <c r="B39" s="1" t="s">
        <v>30</v>
      </c>
      <c r="C39" s="59">
        <v>9.7500000000000003E-2</v>
      </c>
      <c r="D39" s="59">
        <v>9.7500000000000003E-2</v>
      </c>
      <c r="E39" s="59">
        <v>9.7500000000000003E-2</v>
      </c>
      <c r="F39" s="59">
        <v>9.7500000000000003E-2</v>
      </c>
      <c r="G39" s="59">
        <v>9.7500000000000003E-2</v>
      </c>
      <c r="H39" s="59">
        <v>9.7500000000000003E-2</v>
      </c>
      <c r="I39" s="59">
        <v>9.7500000000000003E-2</v>
      </c>
      <c r="J39" s="59">
        <v>9.7500000000000003E-2</v>
      </c>
      <c r="K39" s="59">
        <v>9.7500000000000003E-2</v>
      </c>
      <c r="L39" s="59">
        <v>9.7500000000000003E-2</v>
      </c>
      <c r="M39" s="59">
        <v>9.7500000000000003E-2</v>
      </c>
      <c r="N39" s="59">
        <v>9.7500000000000003E-2</v>
      </c>
    </row>
    <row r="40" spans="1:14" x14ac:dyDescent="0.25">
      <c r="B40" s="1" t="s">
        <v>31</v>
      </c>
      <c r="C40" s="59">
        <v>0.14910000000000001</v>
      </c>
      <c r="D40" s="59">
        <v>0.1071</v>
      </c>
      <c r="E40" s="59">
        <v>0.1145</v>
      </c>
      <c r="F40" s="59">
        <v>8.8400000000000006E-2</v>
      </c>
      <c r="G40" s="59">
        <v>6.8599999999999994E-2</v>
      </c>
      <c r="H40" s="59">
        <v>6.7100000000000007E-2</v>
      </c>
      <c r="I40" s="59">
        <v>8.1699999999999995E-2</v>
      </c>
      <c r="J40" s="59">
        <v>8.3500000000000005E-2</v>
      </c>
      <c r="K40" s="59">
        <v>8.1299999999999997E-2</v>
      </c>
      <c r="L40" s="59">
        <v>9.5500000000000002E-2</v>
      </c>
      <c r="M40" s="59">
        <v>0.1042</v>
      </c>
      <c r="N40" s="59">
        <v>0.14810000000000001</v>
      </c>
    </row>
    <row r="41" spans="1:14" x14ac:dyDescent="0.25">
      <c r="A41" s="56">
        <v>9.6879999999999994E-2</v>
      </c>
      <c r="B41" s="33" t="s">
        <v>92</v>
      </c>
      <c r="C41" s="44">
        <f>$C$40*(1-$A41)</f>
        <v>0.13465519200000001</v>
      </c>
      <c r="D41" s="44">
        <f>$D$40*(1-$A41)</f>
        <v>9.6724152000000008E-2</v>
      </c>
      <c r="E41" s="44">
        <f>$E$40*(1-$A41)</f>
        <v>0.10340724000000001</v>
      </c>
      <c r="F41" s="44">
        <f>$F$40*(1-$A41)</f>
        <v>7.9835808000000008E-2</v>
      </c>
      <c r="G41" s="44">
        <f>$G$40*(1-$A41)</f>
        <v>6.1954031999999999E-2</v>
      </c>
      <c r="H41" s="44">
        <f>$H$40*(1-$A41)</f>
        <v>6.0599352000000009E-2</v>
      </c>
      <c r="I41" s="44">
        <f>$I$40*(1-$A41)</f>
        <v>7.3784903999999998E-2</v>
      </c>
      <c r="J41" s="44">
        <f>$J$40*(1-$A41)</f>
        <v>7.5410520000000009E-2</v>
      </c>
      <c r="K41" s="44">
        <f>$K$40*(1-$A41)</f>
        <v>7.3423656000000004E-2</v>
      </c>
      <c r="L41" s="44">
        <f>$L$40*(1-$A41)</f>
        <v>8.6247959999999999E-2</v>
      </c>
      <c r="M41" s="44">
        <f>$M$40*(1-$A41)</f>
        <v>9.4105104000000009E-2</v>
      </c>
      <c r="N41" s="44">
        <f>$N$40*(1-$A41)</f>
        <v>0.13375207200000003</v>
      </c>
    </row>
    <row r="42" spans="1:14" x14ac:dyDescent="0.25">
      <c r="A42" s="56">
        <v>4.897E-2</v>
      </c>
      <c r="B42" s="33" t="s">
        <v>125</v>
      </c>
      <c r="C42" s="44">
        <f t="shared" ref="C42:C45" si="8">$C$40*(1-$A42)</f>
        <v>0.14179857300000001</v>
      </c>
      <c r="D42" s="44">
        <f t="shared" ref="D42:D45" si="9">$D$40*(1-$A42)</f>
        <v>0.101855313</v>
      </c>
      <c r="E42" s="44">
        <f t="shared" ref="E42:E45" si="10">$E$40*(1-$A42)</f>
        <v>0.10889293500000001</v>
      </c>
      <c r="F42" s="44">
        <f t="shared" ref="F42:F45" si="11">$F$40*(1-$A42)</f>
        <v>8.4071052000000007E-2</v>
      </c>
      <c r="G42" s="44">
        <f t="shared" ref="G42:G45" si="12">$G$40*(1-$A42)</f>
        <v>6.5240657999999993E-2</v>
      </c>
      <c r="H42" s="44">
        <f t="shared" ref="H42:H45" si="13">$H$40*(1-$A42)</f>
        <v>6.3814113000000006E-2</v>
      </c>
      <c r="I42" s="44">
        <f t="shared" ref="I42:I45" si="14">$I$40*(1-$A42)</f>
        <v>7.7699150999999994E-2</v>
      </c>
      <c r="J42" s="44">
        <f t="shared" ref="J42:J45" si="15">$J$40*(1-$A42)</f>
        <v>7.9411005000000007E-2</v>
      </c>
      <c r="K42" s="44">
        <f t="shared" ref="K42:K45" si="16">$K$40*(1-$A42)</f>
        <v>7.7318738999999997E-2</v>
      </c>
      <c r="L42" s="44">
        <f t="shared" ref="L42:L45" si="17">$L$40*(1-$A42)</f>
        <v>9.0823365000000003E-2</v>
      </c>
      <c r="M42" s="44">
        <f t="shared" ref="M42:M45" si="18">$M$40*(1-$A42)</f>
        <v>9.9097325999999999E-2</v>
      </c>
      <c r="N42" s="44">
        <f t="shared" ref="N42:N45" si="19">$N$40*(1-$A42)</f>
        <v>0.14084754300000002</v>
      </c>
    </row>
    <row r="43" spans="1:14" x14ac:dyDescent="0.25">
      <c r="A43" s="56">
        <v>0.15673999999999999</v>
      </c>
      <c r="B43" s="33" t="s">
        <v>126</v>
      </c>
      <c r="C43" s="44">
        <f t="shared" si="8"/>
        <v>0.125730066</v>
      </c>
      <c r="D43" s="44">
        <f t="shared" si="9"/>
        <v>9.0313145999999997E-2</v>
      </c>
      <c r="E43" s="44">
        <f t="shared" si="10"/>
        <v>9.655327000000001E-2</v>
      </c>
      <c r="F43" s="44">
        <f t="shared" si="11"/>
        <v>7.4544183999999999E-2</v>
      </c>
      <c r="G43" s="44">
        <f t="shared" si="12"/>
        <v>5.7847635999999994E-2</v>
      </c>
      <c r="H43" s="44">
        <f t="shared" si="13"/>
        <v>5.6582746000000003E-2</v>
      </c>
      <c r="I43" s="44">
        <f t="shared" si="14"/>
        <v>6.8894341999999997E-2</v>
      </c>
      <c r="J43" s="44">
        <f t="shared" si="15"/>
        <v>7.0412210000000003E-2</v>
      </c>
      <c r="K43" s="44">
        <f t="shared" si="16"/>
        <v>6.8557038000000001E-2</v>
      </c>
      <c r="L43" s="44">
        <f t="shared" si="17"/>
        <v>8.0531329999999998E-2</v>
      </c>
      <c r="M43" s="44">
        <f t="shared" si="18"/>
        <v>8.7867691999999997E-2</v>
      </c>
      <c r="N43" s="44">
        <f t="shared" si="19"/>
        <v>0.124886806</v>
      </c>
    </row>
    <row r="44" spans="1:14" x14ac:dyDescent="0.25">
      <c r="A44" s="56">
        <v>6.7449999999999996E-2</v>
      </c>
      <c r="B44" s="33" t="s">
        <v>127</v>
      </c>
      <c r="C44" s="44">
        <f t="shared" si="8"/>
        <v>0.139043205</v>
      </c>
      <c r="D44" s="44">
        <f t="shared" si="9"/>
        <v>9.9876104999999993E-2</v>
      </c>
      <c r="E44" s="44">
        <f t="shared" si="10"/>
        <v>0.106776975</v>
      </c>
      <c r="F44" s="44">
        <f t="shared" si="11"/>
        <v>8.2437420000000011E-2</v>
      </c>
      <c r="G44" s="44">
        <f t="shared" si="12"/>
        <v>6.3972929999999997E-2</v>
      </c>
      <c r="H44" s="44">
        <f t="shared" si="13"/>
        <v>6.2574105000000005E-2</v>
      </c>
      <c r="I44" s="44">
        <f t="shared" si="14"/>
        <v>7.6189334999999997E-2</v>
      </c>
      <c r="J44" s="44">
        <f t="shared" si="15"/>
        <v>7.7867925000000004E-2</v>
      </c>
      <c r="K44" s="44">
        <f t="shared" si="16"/>
        <v>7.5816314999999995E-2</v>
      </c>
      <c r="L44" s="44">
        <f t="shared" si="17"/>
        <v>8.9058524999999999E-2</v>
      </c>
      <c r="M44" s="44">
        <f t="shared" si="18"/>
        <v>9.7171709999999994E-2</v>
      </c>
      <c r="N44" s="44">
        <f t="shared" si="19"/>
        <v>0.138110655</v>
      </c>
    </row>
    <row r="45" spans="1:14" x14ac:dyDescent="0.25">
      <c r="A45" s="56">
        <v>4.5399999999999998E-3</v>
      </c>
      <c r="B45" s="33" t="s">
        <v>128</v>
      </c>
      <c r="C45" s="44">
        <f t="shared" si="8"/>
        <v>0.14842308600000001</v>
      </c>
      <c r="D45" s="44">
        <f t="shared" si="9"/>
        <v>0.106613766</v>
      </c>
      <c r="E45" s="44">
        <f t="shared" si="10"/>
        <v>0.11398017000000001</v>
      </c>
      <c r="F45" s="44">
        <f t="shared" si="11"/>
        <v>8.7998664000000004E-2</v>
      </c>
      <c r="G45" s="44">
        <f t="shared" si="12"/>
        <v>6.8288556E-2</v>
      </c>
      <c r="H45" s="44">
        <f t="shared" si="13"/>
        <v>6.6795366000000009E-2</v>
      </c>
      <c r="I45" s="44">
        <f t="shared" si="14"/>
        <v>8.1329081999999997E-2</v>
      </c>
      <c r="J45" s="44">
        <f t="shared" si="15"/>
        <v>8.3120910000000006E-2</v>
      </c>
      <c r="K45" s="44">
        <f t="shared" si="16"/>
        <v>8.0930898000000001E-2</v>
      </c>
      <c r="L45" s="44">
        <f t="shared" si="17"/>
        <v>9.5066430000000007E-2</v>
      </c>
      <c r="M45" s="44">
        <f t="shared" si="18"/>
        <v>0.10372693200000001</v>
      </c>
      <c r="N45" s="44">
        <f t="shared" si="19"/>
        <v>0.14742762600000001</v>
      </c>
    </row>
    <row r="46" spans="1:14" x14ac:dyDescent="0.25">
      <c r="B46" s="33" t="s">
        <v>93</v>
      </c>
      <c r="C46" s="4">
        <v>9.7500000000000003E-2</v>
      </c>
      <c r="D46" s="4">
        <v>9.7500000000000003E-2</v>
      </c>
      <c r="E46" s="4">
        <v>9.7500000000000003E-2</v>
      </c>
      <c r="F46" s="4">
        <v>9.7500000000000003E-2</v>
      </c>
      <c r="G46" s="4">
        <v>9.7500000000000003E-2</v>
      </c>
      <c r="H46" s="4">
        <v>9.7500000000000003E-2</v>
      </c>
      <c r="I46" s="4">
        <v>9.7500000000000003E-2</v>
      </c>
      <c r="J46" s="4">
        <v>9.7500000000000003E-2</v>
      </c>
      <c r="K46" s="4">
        <v>9.7500000000000003E-2</v>
      </c>
      <c r="L46" s="4">
        <v>9.7500000000000003E-2</v>
      </c>
      <c r="M46" s="4">
        <v>9.7500000000000003E-2</v>
      </c>
      <c r="N46" s="4">
        <v>9.7500000000000003E-2</v>
      </c>
    </row>
    <row r="47" spans="1:14" x14ac:dyDescent="0.25">
      <c r="B47" s="33" t="s">
        <v>94</v>
      </c>
      <c r="C47" s="59">
        <f>C40</f>
        <v>0.14910000000000001</v>
      </c>
      <c r="D47" s="59">
        <f t="shared" ref="D47:N47" si="20">D40</f>
        <v>0.1071</v>
      </c>
      <c r="E47" s="59">
        <f t="shared" si="20"/>
        <v>0.1145</v>
      </c>
      <c r="F47" s="59">
        <f t="shared" si="20"/>
        <v>8.8400000000000006E-2</v>
      </c>
      <c r="G47" s="59">
        <f t="shared" si="20"/>
        <v>6.8599999999999994E-2</v>
      </c>
      <c r="H47" s="59">
        <f t="shared" si="20"/>
        <v>6.7100000000000007E-2</v>
      </c>
      <c r="I47" s="59">
        <f t="shared" si="20"/>
        <v>8.1699999999999995E-2</v>
      </c>
      <c r="J47" s="59">
        <f t="shared" si="20"/>
        <v>8.3500000000000005E-2</v>
      </c>
      <c r="K47" s="59">
        <f t="shared" si="20"/>
        <v>8.1299999999999997E-2</v>
      </c>
      <c r="L47" s="59">
        <f t="shared" si="20"/>
        <v>9.5500000000000002E-2</v>
      </c>
      <c r="M47" s="59">
        <f t="shared" si="20"/>
        <v>0.1042</v>
      </c>
      <c r="N47" s="59">
        <f t="shared" si="20"/>
        <v>0.14810000000000001</v>
      </c>
    </row>
    <row r="49" spans="1:14" x14ac:dyDescent="0.25">
      <c r="B49" s="1"/>
      <c r="C49" s="3" t="s">
        <v>9</v>
      </c>
      <c r="D49" s="3" t="s">
        <v>10</v>
      </c>
      <c r="E49" s="3" t="s">
        <v>11</v>
      </c>
      <c r="F49" s="3" t="s">
        <v>12</v>
      </c>
      <c r="G49" s="3" t="s">
        <v>13</v>
      </c>
      <c r="H49" s="3" t="s">
        <v>14</v>
      </c>
      <c r="I49" s="3" t="s">
        <v>15</v>
      </c>
      <c r="J49" s="3" t="s">
        <v>16</v>
      </c>
      <c r="K49" s="3" t="s">
        <v>17</v>
      </c>
      <c r="L49" s="3" t="s">
        <v>18</v>
      </c>
      <c r="M49" s="3" t="s">
        <v>19</v>
      </c>
      <c r="N49" s="3" t="s">
        <v>20</v>
      </c>
    </row>
    <row r="50" spans="1:14" x14ac:dyDescent="0.25">
      <c r="B50" s="1" t="s">
        <v>74</v>
      </c>
      <c r="C50" s="59">
        <v>5.1999999999999998E-3</v>
      </c>
      <c r="D50" s="59">
        <v>5.1999999999999998E-3</v>
      </c>
      <c r="E50" s="59">
        <v>5.1999999999999998E-3</v>
      </c>
      <c r="F50" s="59">
        <v>5.1999999999999998E-3</v>
      </c>
      <c r="G50" s="59">
        <v>5.1999999999999998E-3</v>
      </c>
      <c r="H50" s="59">
        <v>5.1999999999999998E-3</v>
      </c>
      <c r="I50" s="59">
        <v>5.1999999999999998E-3</v>
      </c>
      <c r="J50" s="59">
        <v>5.1999999999999998E-3</v>
      </c>
      <c r="K50" s="59">
        <v>5.1999999999999998E-3</v>
      </c>
      <c r="L50" s="59">
        <v>5.1999999999999998E-3</v>
      </c>
      <c r="M50" s="59">
        <v>5.1999999999999998E-3</v>
      </c>
      <c r="N50" s="59">
        <v>5.1999999999999998E-3</v>
      </c>
    </row>
    <row r="51" spans="1:14" x14ac:dyDescent="0.25">
      <c r="B51" s="1" t="s">
        <v>75</v>
      </c>
      <c r="C51" s="59">
        <v>7.7999999999999996E-3</v>
      </c>
      <c r="D51" s="59">
        <v>6.1999999999999998E-3</v>
      </c>
      <c r="E51" s="59">
        <v>6.0000000000000001E-3</v>
      </c>
      <c r="F51" s="59">
        <v>4.7999999999999996E-3</v>
      </c>
      <c r="G51" s="59">
        <v>3.5999999999999999E-3</v>
      </c>
      <c r="H51" s="59">
        <v>3.5999999999999999E-3</v>
      </c>
      <c r="I51" s="59">
        <v>4.3E-3</v>
      </c>
      <c r="J51" s="59">
        <v>4.4000000000000003E-3</v>
      </c>
      <c r="K51" s="59">
        <v>4.4000000000000003E-3</v>
      </c>
      <c r="L51" s="59">
        <v>5.0000000000000001E-3</v>
      </c>
      <c r="M51" s="59">
        <v>5.5999999999999999E-3</v>
      </c>
      <c r="N51" s="59">
        <v>7.7999999999999996E-3</v>
      </c>
    </row>
    <row r="52" spans="1:14" x14ac:dyDescent="0.25">
      <c r="A52" s="56">
        <v>9.6879999999999994E-2</v>
      </c>
      <c r="B52" s="33" t="s">
        <v>95</v>
      </c>
      <c r="C52" s="47">
        <f>$C$51*(1-$A52)</f>
        <v>7.044336E-3</v>
      </c>
      <c r="D52" s="47">
        <f>$D$51*(1-$A52)</f>
        <v>5.599344E-3</v>
      </c>
      <c r="E52" s="47">
        <f>$E$51*(1-$A52)</f>
        <v>5.4187200000000001E-3</v>
      </c>
      <c r="F52" s="47">
        <f>$F$51*(1-$A52)</f>
        <v>4.3349759999999999E-3</v>
      </c>
      <c r="G52" s="47">
        <f>$G$51*(1-$A52)</f>
        <v>3.2512320000000002E-3</v>
      </c>
      <c r="H52" s="47">
        <f>$H$51*(1-$A52)</f>
        <v>3.2512320000000002E-3</v>
      </c>
      <c r="I52" s="47">
        <f>$I$51*(1-$A52)</f>
        <v>3.8834160000000002E-3</v>
      </c>
      <c r="J52" s="47">
        <f>$J$51*(1-$A52)</f>
        <v>3.9737280000000002E-3</v>
      </c>
      <c r="K52" s="47">
        <f>$K$51*(1-$A52)</f>
        <v>3.9737280000000002E-3</v>
      </c>
      <c r="L52" s="47">
        <f>$L$51*(1-$A52)</f>
        <v>4.5156000000000007E-3</v>
      </c>
      <c r="M52" s="47">
        <f>$M$51*(1-$A52)</f>
        <v>5.0574720000000004E-3</v>
      </c>
      <c r="N52" s="47">
        <f>$N$51*(1-$A52)</f>
        <v>7.044336E-3</v>
      </c>
    </row>
    <row r="53" spans="1:14" x14ac:dyDescent="0.25">
      <c r="A53" s="56">
        <v>4.897E-2</v>
      </c>
      <c r="B53" s="33" t="s">
        <v>131</v>
      </c>
      <c r="C53" s="47">
        <f t="shared" ref="C53:C56" si="21">$C$51*(1-$A53)</f>
        <v>7.4180339999999996E-3</v>
      </c>
      <c r="D53" s="47">
        <f t="shared" ref="D53:D56" si="22">$D$51*(1-$A53)</f>
        <v>5.896386E-3</v>
      </c>
      <c r="E53" s="47">
        <f t="shared" ref="E53:E56" si="23">$E$51*(1-$A53)</f>
        <v>5.7061800000000008E-3</v>
      </c>
      <c r="F53" s="47">
        <f t="shared" ref="F53:F56" si="24">$F$51*(1-$A53)</f>
        <v>4.5649439999999996E-3</v>
      </c>
      <c r="G53" s="47">
        <f t="shared" ref="G53:G56" si="25">$G$51*(1-$A53)</f>
        <v>3.4237080000000001E-3</v>
      </c>
      <c r="H53" s="47">
        <f t="shared" ref="H53:H56" si="26">$H$51*(1-$A53)</f>
        <v>3.4237080000000001E-3</v>
      </c>
      <c r="I53" s="47">
        <f t="shared" ref="I53:I56" si="27">$I$51*(1-$A53)</f>
        <v>4.0894290000000003E-3</v>
      </c>
      <c r="J53" s="47">
        <f t="shared" ref="J53:J56" si="28">$J$51*(1-$A53)</f>
        <v>4.1845320000000004E-3</v>
      </c>
      <c r="K53" s="47">
        <f t="shared" ref="K53:K56" si="29">$K$51*(1-$A53)</f>
        <v>4.1845320000000004E-3</v>
      </c>
      <c r="L53" s="47">
        <f t="shared" ref="L53:L56" si="30">$L$51*(1-$A53)</f>
        <v>4.7551500000000005E-3</v>
      </c>
      <c r="M53" s="47">
        <f t="shared" ref="M53:M56" si="31">$M$51*(1-$A53)</f>
        <v>5.3257679999999998E-3</v>
      </c>
      <c r="N53" s="47">
        <f t="shared" ref="N53:N56" si="32">$N$51*(1-$A53)</f>
        <v>7.4180339999999996E-3</v>
      </c>
    </row>
    <row r="54" spans="1:14" x14ac:dyDescent="0.25">
      <c r="A54" s="56">
        <v>0.15673999999999999</v>
      </c>
      <c r="B54" s="33" t="s">
        <v>110</v>
      </c>
      <c r="C54" s="47">
        <f t="shared" si="21"/>
        <v>6.5774279999999997E-3</v>
      </c>
      <c r="D54" s="47">
        <f t="shared" si="22"/>
        <v>5.2282119999999994E-3</v>
      </c>
      <c r="E54" s="47">
        <f t="shared" si="23"/>
        <v>5.0595600000000003E-3</v>
      </c>
      <c r="F54" s="47">
        <f t="shared" si="24"/>
        <v>4.047648E-3</v>
      </c>
      <c r="G54" s="47">
        <f t="shared" si="25"/>
        <v>3.0357359999999998E-3</v>
      </c>
      <c r="H54" s="47">
        <f t="shared" si="26"/>
        <v>3.0357359999999998E-3</v>
      </c>
      <c r="I54" s="47">
        <f t="shared" si="27"/>
        <v>3.6260179999999999E-3</v>
      </c>
      <c r="J54" s="47">
        <f t="shared" si="28"/>
        <v>3.7103440000000004E-3</v>
      </c>
      <c r="K54" s="47">
        <f t="shared" si="29"/>
        <v>3.7103440000000004E-3</v>
      </c>
      <c r="L54" s="47">
        <f t="shared" si="30"/>
        <v>4.2163000000000001E-3</v>
      </c>
      <c r="M54" s="47">
        <f t="shared" si="31"/>
        <v>4.7222560000000002E-3</v>
      </c>
      <c r="N54" s="47">
        <f t="shared" si="32"/>
        <v>6.5774279999999997E-3</v>
      </c>
    </row>
    <row r="55" spans="1:14" x14ac:dyDescent="0.25">
      <c r="A55" s="56">
        <v>6.7449999999999996E-2</v>
      </c>
      <c r="B55" s="33" t="s">
        <v>129</v>
      </c>
      <c r="C55" s="47">
        <f t="shared" si="21"/>
        <v>7.2738899999999999E-3</v>
      </c>
      <c r="D55" s="47">
        <f t="shared" si="22"/>
        <v>5.7818100000000001E-3</v>
      </c>
      <c r="E55" s="47">
        <f t="shared" si="23"/>
        <v>5.5953000000000001E-3</v>
      </c>
      <c r="F55" s="47">
        <f t="shared" si="24"/>
        <v>4.4762399999999994E-3</v>
      </c>
      <c r="G55" s="47">
        <f t="shared" si="25"/>
        <v>3.35718E-3</v>
      </c>
      <c r="H55" s="47">
        <f t="shared" si="26"/>
        <v>3.35718E-3</v>
      </c>
      <c r="I55" s="47">
        <f t="shared" si="27"/>
        <v>4.0099649999999999E-3</v>
      </c>
      <c r="J55" s="47">
        <f t="shared" si="28"/>
        <v>4.1032200000000003E-3</v>
      </c>
      <c r="K55" s="47">
        <f t="shared" si="29"/>
        <v>4.1032200000000003E-3</v>
      </c>
      <c r="L55" s="47">
        <f t="shared" si="30"/>
        <v>4.6627500000000002E-3</v>
      </c>
      <c r="M55" s="47">
        <f t="shared" si="31"/>
        <v>5.2222800000000002E-3</v>
      </c>
      <c r="N55" s="47">
        <f t="shared" si="32"/>
        <v>7.2738899999999999E-3</v>
      </c>
    </row>
    <row r="56" spans="1:14" x14ac:dyDescent="0.25">
      <c r="A56" s="56">
        <v>4.5399999999999998E-3</v>
      </c>
      <c r="B56" s="33" t="s">
        <v>130</v>
      </c>
      <c r="C56" s="47">
        <f t="shared" si="21"/>
        <v>7.7645879999999994E-3</v>
      </c>
      <c r="D56" s="47">
        <f t="shared" si="22"/>
        <v>6.1718520000000002E-3</v>
      </c>
      <c r="E56" s="47">
        <f t="shared" si="23"/>
        <v>5.9727600000000006E-3</v>
      </c>
      <c r="F56" s="47">
        <f t="shared" si="24"/>
        <v>4.7782079999999999E-3</v>
      </c>
      <c r="G56" s="47">
        <f t="shared" si="25"/>
        <v>3.5836559999999997E-3</v>
      </c>
      <c r="H56" s="47">
        <f t="shared" si="26"/>
        <v>3.5836559999999997E-3</v>
      </c>
      <c r="I56" s="47">
        <f t="shared" si="27"/>
        <v>4.2804779999999999E-3</v>
      </c>
      <c r="J56" s="47">
        <f t="shared" si="28"/>
        <v>4.3800240000000006E-3</v>
      </c>
      <c r="K56" s="47">
        <f t="shared" si="29"/>
        <v>4.3800240000000006E-3</v>
      </c>
      <c r="L56" s="47">
        <f t="shared" si="30"/>
        <v>4.9773000000000005E-3</v>
      </c>
      <c r="M56" s="47">
        <f t="shared" si="31"/>
        <v>5.5745760000000004E-3</v>
      </c>
      <c r="N56" s="47">
        <f t="shared" si="32"/>
        <v>7.7645879999999994E-3</v>
      </c>
    </row>
    <row r="57" spans="1:14" x14ac:dyDescent="0.25">
      <c r="B57" s="33" t="s">
        <v>97</v>
      </c>
      <c r="C57" s="4">
        <v>5.1999999999999998E-3</v>
      </c>
      <c r="D57" s="4">
        <v>5.1999999999999998E-3</v>
      </c>
      <c r="E57" s="4">
        <v>5.1999999999999998E-3</v>
      </c>
      <c r="F57" s="4">
        <v>5.1999999999999998E-3</v>
      </c>
      <c r="G57" s="4">
        <v>5.1999999999999998E-3</v>
      </c>
      <c r="H57" s="4">
        <v>5.1999999999999998E-3</v>
      </c>
      <c r="I57" s="4">
        <v>5.1999999999999998E-3</v>
      </c>
      <c r="J57" s="4">
        <v>5.1999999999999998E-3</v>
      </c>
      <c r="K57" s="4">
        <v>5.1999999999999998E-3</v>
      </c>
      <c r="L57" s="4">
        <v>5.1999999999999998E-3</v>
      </c>
      <c r="M57" s="4">
        <v>5.1999999999999998E-3</v>
      </c>
      <c r="N57" s="4">
        <v>5.1999999999999998E-3</v>
      </c>
    </row>
    <row r="58" spans="1:14" x14ac:dyDescent="0.25">
      <c r="B58" s="33" t="s">
        <v>96</v>
      </c>
      <c r="C58" s="59">
        <f>C51</f>
        <v>7.7999999999999996E-3</v>
      </c>
      <c r="D58" s="59">
        <f t="shared" ref="D58:N58" si="33">D51</f>
        <v>6.1999999999999998E-3</v>
      </c>
      <c r="E58" s="59">
        <f t="shared" si="33"/>
        <v>6.0000000000000001E-3</v>
      </c>
      <c r="F58" s="59">
        <f t="shared" si="33"/>
        <v>4.7999999999999996E-3</v>
      </c>
      <c r="G58" s="59">
        <f t="shared" si="33"/>
        <v>3.5999999999999999E-3</v>
      </c>
      <c r="H58" s="59">
        <f t="shared" si="33"/>
        <v>3.5999999999999999E-3</v>
      </c>
      <c r="I58" s="59">
        <f t="shared" si="33"/>
        <v>4.3E-3</v>
      </c>
      <c r="J58" s="59">
        <f t="shared" si="33"/>
        <v>4.4000000000000003E-3</v>
      </c>
      <c r="K58" s="59">
        <f t="shared" si="33"/>
        <v>4.4000000000000003E-3</v>
      </c>
      <c r="L58" s="59">
        <f t="shared" si="33"/>
        <v>5.0000000000000001E-3</v>
      </c>
      <c r="M58" s="59">
        <f t="shared" si="33"/>
        <v>5.5999999999999999E-3</v>
      </c>
      <c r="N58" s="59">
        <f t="shared" si="33"/>
        <v>7.7999999999999996E-3</v>
      </c>
    </row>
    <row r="59" spans="1:14" x14ac:dyDescent="0.25">
      <c r="B59" s="43"/>
      <c r="C59" s="45"/>
      <c r="D59" s="45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 x14ac:dyDescent="0.25">
      <c r="C60" s="32" t="s">
        <v>37</v>
      </c>
      <c r="D60" s="32" t="s">
        <v>38</v>
      </c>
    </row>
    <row r="61" spans="1:14" x14ac:dyDescent="0.25">
      <c r="C61" s="4">
        <v>1</v>
      </c>
      <c r="D61" s="4" t="s">
        <v>39</v>
      </c>
    </row>
    <row r="63" spans="1:14" x14ac:dyDescent="0.25">
      <c r="C63" s="28" t="s">
        <v>9</v>
      </c>
      <c r="D63" s="28" t="s">
        <v>10</v>
      </c>
      <c r="E63" s="28" t="s">
        <v>11</v>
      </c>
      <c r="F63" s="28" t="s">
        <v>12</v>
      </c>
      <c r="G63" s="28" t="s">
        <v>13</v>
      </c>
      <c r="H63" s="28" t="s">
        <v>14</v>
      </c>
      <c r="I63" s="28" t="s">
        <v>15</v>
      </c>
      <c r="J63" s="28" t="s">
        <v>16</v>
      </c>
      <c r="K63" s="28" t="s">
        <v>17</v>
      </c>
      <c r="L63" s="28" t="s">
        <v>18</v>
      </c>
      <c r="M63" s="28" t="s">
        <v>19</v>
      </c>
      <c r="N63" s="28" t="s">
        <v>20</v>
      </c>
    </row>
    <row r="64" spans="1:14" x14ac:dyDescent="0.25">
      <c r="B64" s="33" t="s">
        <v>73</v>
      </c>
      <c r="C64" s="60">
        <v>3.4000000000000002E-4</v>
      </c>
      <c r="D64" s="60">
        <v>3.4000000000000002E-4</v>
      </c>
      <c r="E64" s="60">
        <v>3.4000000000000002E-4</v>
      </c>
      <c r="F64" s="60">
        <v>3.4000000000000002E-4</v>
      </c>
      <c r="G64" s="60">
        <v>3.4000000000000002E-4</v>
      </c>
      <c r="H64" s="60">
        <v>3.4000000000000002E-4</v>
      </c>
      <c r="I64" s="60">
        <v>3.4000000000000002E-4</v>
      </c>
      <c r="J64" s="60">
        <v>3.4000000000000002E-4</v>
      </c>
      <c r="K64" s="60">
        <v>3.4000000000000002E-4</v>
      </c>
      <c r="L64" s="60">
        <v>3.4000000000000002E-4</v>
      </c>
      <c r="M64" s="60">
        <v>3.4000000000000002E-4</v>
      </c>
      <c r="N64" s="60">
        <v>3.4000000000000002E-4</v>
      </c>
    </row>
    <row r="65" spans="1:14" x14ac:dyDescent="0.25">
      <c r="B65" s="33" t="s">
        <v>76</v>
      </c>
      <c r="C65" s="61">
        <v>5.1000000000000004E-4</v>
      </c>
      <c r="D65" s="61">
        <v>4.0000000000000002E-4</v>
      </c>
      <c r="E65" s="61">
        <v>3.8999999999999999E-4</v>
      </c>
      <c r="F65" s="61">
        <v>3.1E-4</v>
      </c>
      <c r="G65" s="61">
        <v>2.3000000000000001E-4</v>
      </c>
      <c r="H65" s="61">
        <v>2.4000000000000001E-4</v>
      </c>
      <c r="I65" s="61">
        <v>2.7999999999999998E-4</v>
      </c>
      <c r="J65" s="61">
        <v>2.7999999999999998E-4</v>
      </c>
      <c r="K65" s="61">
        <v>2.7999999999999998E-4</v>
      </c>
      <c r="L65" s="61">
        <v>3.2000000000000003E-4</v>
      </c>
      <c r="M65" s="61">
        <v>3.6999999999999999E-4</v>
      </c>
      <c r="N65" s="61">
        <v>5.0000000000000001E-4</v>
      </c>
    </row>
    <row r="66" spans="1:14" x14ac:dyDescent="0.25">
      <c r="A66" s="56">
        <v>9.6879999999999994E-2</v>
      </c>
      <c r="B66" s="33" t="s">
        <v>98</v>
      </c>
      <c r="C66" s="48">
        <f>$C$65*(1-$A66)</f>
        <v>4.6059120000000006E-4</v>
      </c>
      <c r="D66" s="48">
        <f>$D$65*(1-$A66)</f>
        <v>3.6124800000000005E-4</v>
      </c>
      <c r="E66" s="48">
        <f>$E$65*(1-$A66)</f>
        <v>3.5221680000000003E-4</v>
      </c>
      <c r="F66" s="48">
        <f>$F$65*(1-$A66)</f>
        <v>2.7996720000000001E-4</v>
      </c>
      <c r="G66" s="48">
        <f>$G$65*(1-$A66)</f>
        <v>2.0771760000000002E-4</v>
      </c>
      <c r="H66" s="48">
        <f>$H$65*(1-$A66)</f>
        <v>2.1674880000000001E-4</v>
      </c>
      <c r="I66" s="48">
        <f>$I$65*(1-$A66)</f>
        <v>2.5287359999999996E-4</v>
      </c>
      <c r="J66" s="48">
        <f>$J$65*(1-$A66)</f>
        <v>2.5287359999999996E-4</v>
      </c>
      <c r="K66" s="48">
        <f>$K$65*(1-$A66)</f>
        <v>2.5287359999999996E-4</v>
      </c>
      <c r="L66" s="48">
        <f>$L$65*(1-$A66)</f>
        <v>2.8899840000000003E-4</v>
      </c>
      <c r="M66" s="48">
        <f>$M$65*(1-$A66)</f>
        <v>3.341544E-4</v>
      </c>
      <c r="N66" s="48">
        <f>$N$65*(1-$A66)</f>
        <v>4.5156000000000005E-4</v>
      </c>
    </row>
    <row r="67" spans="1:14" x14ac:dyDescent="0.25">
      <c r="A67" s="56">
        <v>4.897E-2</v>
      </c>
      <c r="B67" s="33" t="s">
        <v>99</v>
      </c>
      <c r="C67" s="48">
        <f t="shared" ref="C67:C70" si="34">$C$65*(1-$A67)</f>
        <v>4.8502530000000003E-4</v>
      </c>
      <c r="D67" s="48">
        <f t="shared" ref="D67:D70" si="35">$D$65*(1-$A67)</f>
        <v>3.8041200000000006E-4</v>
      </c>
      <c r="E67" s="48">
        <f t="shared" ref="E67:E70" si="36">$E$65*(1-$A67)</f>
        <v>3.709017E-4</v>
      </c>
      <c r="F67" s="48">
        <f t="shared" ref="F67:F70" si="37">$F$65*(1-$A67)</f>
        <v>2.9481930000000003E-4</v>
      </c>
      <c r="G67" s="48">
        <f t="shared" ref="G67:G70" si="38">$G$65*(1-$A67)</f>
        <v>2.1873690000000001E-4</v>
      </c>
      <c r="H67" s="48">
        <f t="shared" ref="H67:H70" si="39">$H$65*(1-$A67)</f>
        <v>2.2824720000000001E-4</v>
      </c>
      <c r="I67" s="48">
        <f t="shared" ref="I67:I70" si="40">$I$65*(1-$A67)</f>
        <v>2.6628839999999997E-4</v>
      </c>
      <c r="J67" s="48">
        <f t="shared" ref="J67:J70" si="41">$J$65*(1-$A67)</f>
        <v>2.6628839999999997E-4</v>
      </c>
      <c r="K67" s="48">
        <f t="shared" ref="K67:K70" si="42">$K$65*(1-$A67)</f>
        <v>2.6628839999999997E-4</v>
      </c>
      <c r="L67" s="48">
        <f t="shared" ref="L67:L70" si="43">$L$65*(1-$A67)</f>
        <v>3.0432960000000003E-4</v>
      </c>
      <c r="M67" s="48">
        <f t="shared" ref="M67:M70" si="44">$M$65*(1-$A67)</f>
        <v>3.5188109999999999E-4</v>
      </c>
      <c r="N67" s="48">
        <f t="shared" ref="N67:N70" si="45">$N$65*(1-$A67)</f>
        <v>4.7551500000000003E-4</v>
      </c>
    </row>
    <row r="68" spans="1:14" x14ac:dyDescent="0.25">
      <c r="A68" s="56">
        <v>0.15673999999999999</v>
      </c>
      <c r="B68" s="33" t="s">
        <v>111</v>
      </c>
      <c r="C68" s="48">
        <f t="shared" si="34"/>
        <v>4.3006260000000003E-4</v>
      </c>
      <c r="D68" s="48">
        <f t="shared" si="35"/>
        <v>3.3730400000000002E-4</v>
      </c>
      <c r="E68" s="48">
        <f t="shared" si="36"/>
        <v>3.2887139999999998E-4</v>
      </c>
      <c r="F68" s="48">
        <f t="shared" si="37"/>
        <v>2.6141059999999999E-4</v>
      </c>
      <c r="G68" s="48">
        <f t="shared" si="38"/>
        <v>1.9394980000000001E-4</v>
      </c>
      <c r="H68" s="48">
        <f t="shared" si="39"/>
        <v>2.023824E-4</v>
      </c>
      <c r="I68" s="48">
        <f t="shared" si="40"/>
        <v>2.3611279999999999E-4</v>
      </c>
      <c r="J68" s="48">
        <f t="shared" si="41"/>
        <v>2.3611279999999999E-4</v>
      </c>
      <c r="K68" s="48">
        <f t="shared" si="42"/>
        <v>2.3611279999999999E-4</v>
      </c>
      <c r="L68" s="48">
        <f t="shared" si="43"/>
        <v>2.6984320000000004E-4</v>
      </c>
      <c r="M68" s="48">
        <f t="shared" si="44"/>
        <v>3.1200619999999999E-4</v>
      </c>
      <c r="N68" s="48">
        <f t="shared" si="45"/>
        <v>4.2162999999999999E-4</v>
      </c>
    </row>
    <row r="69" spans="1:14" x14ac:dyDescent="0.25">
      <c r="A69" s="56">
        <v>6.7449999999999996E-2</v>
      </c>
      <c r="B69" s="33" t="s">
        <v>133</v>
      </c>
      <c r="C69" s="48">
        <f t="shared" si="34"/>
        <v>4.7560050000000002E-4</v>
      </c>
      <c r="D69" s="48">
        <f t="shared" si="35"/>
        <v>3.7302E-4</v>
      </c>
      <c r="E69" s="48">
        <f t="shared" si="36"/>
        <v>3.6369449999999997E-4</v>
      </c>
      <c r="F69" s="48">
        <f t="shared" si="37"/>
        <v>2.8909049999999999E-4</v>
      </c>
      <c r="G69" s="48">
        <f t="shared" si="38"/>
        <v>2.1448650000000001E-4</v>
      </c>
      <c r="H69" s="48">
        <f t="shared" si="39"/>
        <v>2.2381199999999999E-4</v>
      </c>
      <c r="I69" s="48">
        <f t="shared" si="40"/>
        <v>2.6111399999999995E-4</v>
      </c>
      <c r="J69" s="48">
        <f t="shared" si="41"/>
        <v>2.6111399999999995E-4</v>
      </c>
      <c r="K69" s="48">
        <f t="shared" si="42"/>
        <v>2.6111399999999995E-4</v>
      </c>
      <c r="L69" s="48">
        <f t="shared" si="43"/>
        <v>2.9841600000000002E-4</v>
      </c>
      <c r="M69" s="48">
        <f t="shared" si="44"/>
        <v>3.4504350000000002E-4</v>
      </c>
      <c r="N69" s="48">
        <f t="shared" si="45"/>
        <v>4.6627499999999999E-4</v>
      </c>
    </row>
    <row r="70" spans="1:14" x14ac:dyDescent="0.25">
      <c r="A70" s="56">
        <v>4.5399999999999998E-3</v>
      </c>
      <c r="B70" s="33" t="s">
        <v>134</v>
      </c>
      <c r="C70" s="48">
        <f t="shared" si="34"/>
        <v>5.076846000000001E-4</v>
      </c>
      <c r="D70" s="48">
        <f t="shared" si="35"/>
        <v>3.9818400000000005E-4</v>
      </c>
      <c r="E70" s="48">
        <f t="shared" si="36"/>
        <v>3.882294E-4</v>
      </c>
      <c r="F70" s="48">
        <f t="shared" si="37"/>
        <v>3.0859259999999999E-4</v>
      </c>
      <c r="G70" s="48">
        <f t="shared" si="38"/>
        <v>2.2895580000000001E-4</v>
      </c>
      <c r="H70" s="48">
        <f t="shared" si="39"/>
        <v>2.389104E-4</v>
      </c>
      <c r="I70" s="48">
        <f t="shared" si="40"/>
        <v>2.7872879999999995E-4</v>
      </c>
      <c r="J70" s="48">
        <f t="shared" si="41"/>
        <v>2.7872879999999995E-4</v>
      </c>
      <c r="K70" s="48">
        <f t="shared" si="42"/>
        <v>2.7872879999999995E-4</v>
      </c>
      <c r="L70" s="48">
        <f t="shared" si="43"/>
        <v>3.1854720000000004E-4</v>
      </c>
      <c r="M70" s="48">
        <f t="shared" si="44"/>
        <v>3.6832020000000001E-4</v>
      </c>
      <c r="N70" s="48">
        <f t="shared" si="45"/>
        <v>4.9773000000000005E-4</v>
      </c>
    </row>
    <row r="71" spans="1:14" x14ac:dyDescent="0.25">
      <c r="B71" s="33" t="s">
        <v>100</v>
      </c>
      <c r="C71" s="35">
        <v>3.4000000000000002E-4</v>
      </c>
      <c r="D71" s="35">
        <v>3.4000000000000002E-4</v>
      </c>
      <c r="E71" s="35">
        <v>3.4000000000000002E-4</v>
      </c>
      <c r="F71" s="35">
        <v>3.4000000000000002E-4</v>
      </c>
      <c r="G71" s="35">
        <v>3.4000000000000002E-4</v>
      </c>
      <c r="H71" s="35">
        <v>3.4000000000000002E-4</v>
      </c>
      <c r="I71" s="35">
        <v>3.4000000000000002E-4</v>
      </c>
      <c r="J71" s="35">
        <v>3.4000000000000002E-4</v>
      </c>
      <c r="K71" s="35">
        <v>3.4000000000000002E-4</v>
      </c>
      <c r="L71" s="35">
        <v>3.4000000000000002E-4</v>
      </c>
      <c r="M71" s="35">
        <v>3.4000000000000002E-4</v>
      </c>
      <c r="N71" s="35">
        <v>3.4000000000000002E-4</v>
      </c>
    </row>
    <row r="72" spans="1:14" x14ac:dyDescent="0.25">
      <c r="B72" s="33" t="s">
        <v>101</v>
      </c>
      <c r="C72" s="61">
        <f>C65</f>
        <v>5.1000000000000004E-4</v>
      </c>
      <c r="D72" s="61">
        <f t="shared" ref="D72:N72" si="46">D65</f>
        <v>4.0000000000000002E-4</v>
      </c>
      <c r="E72" s="61">
        <f t="shared" si="46"/>
        <v>3.8999999999999999E-4</v>
      </c>
      <c r="F72" s="61">
        <f t="shared" si="46"/>
        <v>3.1E-4</v>
      </c>
      <c r="G72" s="61">
        <f t="shared" si="46"/>
        <v>2.3000000000000001E-4</v>
      </c>
      <c r="H72" s="61">
        <f t="shared" si="46"/>
        <v>2.4000000000000001E-4</v>
      </c>
      <c r="I72" s="61">
        <f t="shared" si="46"/>
        <v>2.7999999999999998E-4</v>
      </c>
      <c r="J72" s="61">
        <f t="shared" si="46"/>
        <v>2.7999999999999998E-4</v>
      </c>
      <c r="K72" s="61">
        <f t="shared" si="46"/>
        <v>2.7999999999999998E-4</v>
      </c>
      <c r="L72" s="61">
        <f t="shared" si="46"/>
        <v>3.2000000000000003E-4</v>
      </c>
      <c r="M72" s="61">
        <f t="shared" si="46"/>
        <v>3.6999999999999999E-4</v>
      </c>
      <c r="N72" s="61">
        <f t="shared" si="46"/>
        <v>5.0000000000000001E-4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Tariff_Calculator</vt:lpstr>
      <vt:lpstr>Fees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2021-08-03T13:50:23Z</dcterms:created>
  <dcterms:modified xsi:type="dcterms:W3CDTF">2024-06-18T11:31:35Z</dcterms:modified>
</cp:coreProperties>
</file>